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8_{12F5A483-9A25-4B16-AF2B-BC38A4097723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3" i="1"/>
  <c r="A23" i="1"/>
  <c r="C23" i="1"/>
  <c r="C111" i="1"/>
  <c r="C97" i="1"/>
  <c r="C104" i="1"/>
  <c r="C116" i="1"/>
  <c r="A116" i="1"/>
  <c r="F109" i="1"/>
  <c r="A111" i="1"/>
  <c r="F102" i="1"/>
  <c r="A104" i="1"/>
  <c r="F94" i="1"/>
  <c r="F95" i="1"/>
  <c r="A97" i="1"/>
  <c r="F81" i="1"/>
  <c r="F82" i="1"/>
  <c r="F83" i="1"/>
  <c r="F84" i="1"/>
  <c r="F85" i="1"/>
  <c r="F86" i="1"/>
  <c r="F87" i="1"/>
  <c r="F41" i="1"/>
  <c r="F42" i="1"/>
  <c r="F19" i="1"/>
  <c r="F20" i="1"/>
  <c r="F21" i="1"/>
  <c r="F52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A65" i="1"/>
  <c r="F29" i="1"/>
  <c r="F35" i="1"/>
  <c r="F28" i="1"/>
  <c r="F30" i="1"/>
  <c r="F31" i="1"/>
  <c r="F32" i="1"/>
  <c r="F33" i="1"/>
  <c r="F34" i="1"/>
  <c r="F36" i="1"/>
  <c r="F37" i="1"/>
  <c r="F38" i="1"/>
  <c r="F39" i="1"/>
  <c r="F40" i="1"/>
  <c r="A44" i="1"/>
  <c r="F77" i="1"/>
  <c r="F71" i="1"/>
  <c r="F72" i="1"/>
  <c r="F73" i="1"/>
  <c r="F74" i="1"/>
  <c r="F75" i="1"/>
  <c r="F76" i="1"/>
  <c r="F78" i="1"/>
  <c r="F79" i="1"/>
  <c r="F80" i="1"/>
  <c r="A89" i="1"/>
  <c r="F8" i="1"/>
  <c r="F10" i="1"/>
  <c r="F11" i="1"/>
  <c r="F12" i="1"/>
  <c r="F14" i="1"/>
  <c r="F15" i="1"/>
  <c r="F16" i="1"/>
  <c r="F17" i="1"/>
  <c r="F18" i="1"/>
  <c r="C65" i="1"/>
  <c r="C44" i="1"/>
  <c r="C89" i="1"/>
  <c r="A223" i="1"/>
  <c r="C223" i="1"/>
</calcChain>
</file>

<file path=xl/sharedStrings.xml><?xml version="1.0" encoding="utf-8"?>
<sst xmlns="http://schemas.openxmlformats.org/spreadsheetml/2006/main" count="211" uniqueCount="151">
  <si>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</si>
  <si>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</si>
  <si>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</si>
  <si>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</si>
  <si>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</si>
  <si>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</si>
  <si>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</si>
  <si>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</si>
  <si>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</si>
  <si>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</si>
  <si>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</si>
  <si>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</si>
  <si>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doręczone 30.04.2024</t>
  </si>
  <si>
    <t>06.05.2024 - 10.05.2024</t>
  </si>
  <si>
    <t>doręczone 07.05.2024</t>
  </si>
  <si>
    <t>ZA/EUI-24/0092030</t>
  </si>
  <si>
    <t>ZA/EUI-24/0090336,ZA/EUI-24/0093823,ZA/EU-24/00003</t>
  </si>
  <si>
    <t>ZA/EUI-24/0094752,ZA/EUI-24/0090898 HRX/ 06/TER2/1</t>
  </si>
  <si>
    <t>ZA/EUI-24/0096092</t>
  </si>
  <si>
    <t>ZA/EUI-24/0096022</t>
  </si>
  <si>
    <t>ZA/EUI-24/0095465,ZA/EUI-24/0095042,ZA/EUI-24/0091</t>
  </si>
  <si>
    <t>ZA/EUI-24/0094991,ZA/EUI-24/0094635,ZA/EUI-24/0090</t>
  </si>
  <si>
    <t>ZA/EUI-24/0094577</t>
  </si>
  <si>
    <t>ZA/EUI-24/0096366,ZA/EUI-24/0095256</t>
  </si>
  <si>
    <t>ZA/EUDR-24/002062</t>
  </si>
  <si>
    <t>ZA/EUI-24/0092419,ZA/EUDR-24/001995</t>
  </si>
  <si>
    <t>ZA/EUI-24/0095487B,ZA/EUI-24/0095487A</t>
  </si>
  <si>
    <t>ZA/EUI-24/0091862</t>
  </si>
  <si>
    <t>ZA/EUI-24/0091809,ZA/EUDR-24/002096,ZA/EUDR-24/002</t>
  </si>
  <si>
    <t>PL00410579</t>
  </si>
  <si>
    <t>PL00410682</t>
  </si>
  <si>
    <t>PL00410692</t>
  </si>
  <si>
    <t>PL00410651</t>
  </si>
  <si>
    <t>PL00410575</t>
  </si>
  <si>
    <t>PL00410708</t>
  </si>
  <si>
    <t>PL00410640</t>
  </si>
  <si>
    <t>PL00410570</t>
  </si>
  <si>
    <t>PL00410652</t>
  </si>
  <si>
    <t>PL00410577</t>
  </si>
  <si>
    <t>PL00410684</t>
  </si>
  <si>
    <t>PL00410653</t>
  </si>
  <si>
    <t>PL00410571</t>
  </si>
  <si>
    <t>PL00410568</t>
  </si>
  <si>
    <t>doręczone 08.05.2024</t>
  </si>
  <si>
    <t>ZA/EU-24/00003541</t>
  </si>
  <si>
    <t>ZA/EUI-24/0096332</t>
  </si>
  <si>
    <t>ZA/EUI-24/0096607</t>
  </si>
  <si>
    <t>DRW/00233716</t>
  </si>
  <si>
    <t>DRW/00234209</t>
  </si>
  <si>
    <t>ZA/EUI-24/0096392</t>
  </si>
  <si>
    <t>ZA/EUI-24/0094559</t>
  </si>
  <si>
    <t>ZA/EUI-24/0096950</t>
  </si>
  <si>
    <t>ZA/EUI-24/0093899</t>
  </si>
  <si>
    <t>ZA/EUI-24/0093046B,ZA/EUI-24/0093046A</t>
  </si>
  <si>
    <t>ZA/EUI-24/0094691</t>
  </si>
  <si>
    <t>ZA/EUI-24/0097855</t>
  </si>
  <si>
    <t>ZA/EUI-24/0097314</t>
  </si>
  <si>
    <t>ZA/EU-24/00003489</t>
  </si>
  <si>
    <t>ZA/EU-24/00003465</t>
  </si>
  <si>
    <t>PL00410824</t>
  </si>
  <si>
    <t>PL00410919</t>
  </si>
  <si>
    <t>PL00410821</t>
  </si>
  <si>
    <t>LV01095035</t>
  </si>
  <si>
    <t>LT01081758</t>
  </si>
  <si>
    <t>PL00410827</t>
  </si>
  <si>
    <t>PL00410816</t>
  </si>
  <si>
    <t>PL00410922</t>
  </si>
  <si>
    <t>PL00410926</t>
  </si>
  <si>
    <t>PL00410924</t>
  </si>
  <si>
    <t>PL00410917</t>
  </si>
  <si>
    <t>PL00410812</t>
  </si>
  <si>
    <t>PL00410928</t>
  </si>
  <si>
    <t>PL00410832</t>
  </si>
  <si>
    <t>PL00410970</t>
  </si>
  <si>
    <t>doręczone 09.05.2024</t>
  </si>
  <si>
    <t>ZA/EUI-24/0096487</t>
  </si>
  <si>
    <t>ZA/EUI-24/0088757</t>
  </si>
  <si>
    <t>ZA/EUI-24/0089623</t>
  </si>
  <si>
    <t>ZA/EUDR-24/002055,ZA/EUDR-24/002140,ZA/EUI-24/0095</t>
  </si>
  <si>
    <t>ZA/EUI-24/0095230,ZA/EUDR-24/002098,ZA/EUDR-24/002</t>
  </si>
  <si>
    <t>ZA/EUI-24/0094366</t>
  </si>
  <si>
    <t>ZA/EUDR-24/002133,ZA/EUI-24/0097103</t>
  </si>
  <si>
    <t>ZA/EUI-24/0090268,ZA/EUI-24/0098707,ZA/EUI-24/0097</t>
  </si>
  <si>
    <t>DRW/00233889</t>
  </si>
  <si>
    <t>ZA/EUI-24/0088755</t>
  </si>
  <si>
    <t>ZA/EUI-24/0097041</t>
  </si>
  <si>
    <t>ZA/EUI-24/0094357</t>
  </si>
  <si>
    <t>ZA/EUI-24/0093647</t>
  </si>
  <si>
    <t>ZA/EUI-24/0099205,ZA/EUI-24/0098829</t>
  </si>
  <si>
    <t>PL00411121</t>
  </si>
  <si>
    <t>PL00411158</t>
  </si>
  <si>
    <t>PL00411160</t>
  </si>
  <si>
    <t>PL00411029</t>
  </si>
  <si>
    <t>PL00411035</t>
  </si>
  <si>
    <t>PL00410960</t>
  </si>
  <si>
    <t>PL00411039</t>
  </si>
  <si>
    <t>PL00411129</t>
  </si>
  <si>
    <t>LV01095468</t>
  </si>
  <si>
    <t>PL00411161</t>
  </si>
  <si>
    <t>PL00411032</t>
  </si>
  <si>
    <t>PL00411156</t>
  </si>
  <si>
    <t>PL00411026</t>
  </si>
  <si>
    <t>PL00411037</t>
  </si>
  <si>
    <t>doręczone 10.05.2024</t>
  </si>
  <si>
    <t>ZA/EUI-24/0098905B,ZA/EUI-24/0098905A</t>
  </si>
  <si>
    <t>ZA/EUI-24/0091661</t>
  </si>
  <si>
    <t>ZA/EUI-24/0099719</t>
  </si>
  <si>
    <t>ZA/EUI-24/0094459</t>
  </si>
  <si>
    <t>ZA/EUI-24/0100280,ZA/EUDR-24/002185</t>
  </si>
  <si>
    <t>ZA/EUI-24/0094073,ZA/EUI-24/0097883,ZA/EUI-24/0097</t>
  </si>
  <si>
    <t>ZA/EUI-24/0100161B</t>
  </si>
  <si>
    <t>ZA/EUI-24/0100161A</t>
  </si>
  <si>
    <t>ZA/EUI-24/0099110</t>
  </si>
  <si>
    <t>ZA/EUI-24/0096884</t>
  </si>
  <si>
    <t>ZA/EUI-24/0099863</t>
  </si>
  <si>
    <t>ZA/EUI-24/0097733</t>
  </si>
  <si>
    <t>ZA/EUI-24/0095282B,ZA/EUI-24/0095282A,ZA/EUI-24/00</t>
  </si>
  <si>
    <t>ZA/EUI-24/0096036B,ZA/EUI-24/0096036A</t>
  </si>
  <si>
    <t>ZA/EUDR-24/002102,ZA/EUI-24/0093039</t>
  </si>
  <si>
    <t>ZA/EUI-24/0095733</t>
  </si>
  <si>
    <t>ZT/167227</t>
  </si>
  <si>
    <t>PL00411143</t>
  </si>
  <si>
    <t>PL00411118</t>
  </si>
  <si>
    <t>PL00411227</t>
  </si>
  <si>
    <t>PL00411337</t>
  </si>
  <si>
    <t>PL00411233</t>
  </si>
  <si>
    <t>PL00411226</t>
  </si>
  <si>
    <t>PL00411371</t>
  </si>
  <si>
    <t>PL00411375</t>
  </si>
  <si>
    <t>PL00411230</t>
  </si>
  <si>
    <t>PL00411018</t>
  </si>
  <si>
    <t>PL00411343</t>
  </si>
  <si>
    <t>PL00411224</t>
  </si>
  <si>
    <t>PL00411099</t>
  </si>
  <si>
    <t>PL00411385</t>
  </si>
  <si>
    <t>PL00411019</t>
  </si>
  <si>
    <t>PL00411022</t>
  </si>
  <si>
    <t>LT01082253</t>
  </si>
  <si>
    <t>doręczone 05.04.2024</t>
  </si>
  <si>
    <t>ZA/EUI-24/0072627</t>
  </si>
  <si>
    <t>ZA/EUI-24/0075659</t>
  </si>
  <si>
    <t>ZA/EU-24/00002619</t>
  </si>
  <si>
    <t>PL00406616</t>
  </si>
  <si>
    <t>PL00406615</t>
  </si>
  <si>
    <t>PL00406709</t>
  </si>
  <si>
    <t>doreczone 08.04.2024</t>
  </si>
  <si>
    <t>ZA/EUI-24/0091803</t>
  </si>
  <si>
    <t>PL00409998</t>
  </si>
  <si>
    <t>SUMA EURO :</t>
  </si>
  <si>
    <t xml:space="preserve">SUMA PLN : </t>
  </si>
  <si>
    <t xml:space="preserve">  + pojedyńcze zlecenia z kwietnia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</si>
</sst>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2" fillId="0" borderId="0"/>
  </cellStyleXfs>
  <cellXfs count="23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0" fontId="4" fillId="0" borderId="0" xfId="0" applyFont="1"/>
    <xf numFmtId="2" fontId="4" fillId="0" borderId="0" xfId="10" applyNumberFormat="1"/>
    <xf numFmtId="0" fontId="7" fillId="0" borderId="0" xfId="9"/>
    <xf numFmtId="2" fontId="7" fillId="0" borderId="0" xfId="9" applyNumberFormat="1"/>
    <xf numFmtId="2" fontId="13" fillId="0" borderId="0" xfId="2" applyNumberFormat="1" applyFont="1" applyAlignment="1">
      <alignment horizontal="right"/>
    </xf>
    <xf numFmtId="16" fontId="2" fillId="0" borderId="0" xfId="0" applyNumberFormat="1" applyFont="1"/>
    <xf numFmtId="2" fontId="4" fillId="0" borderId="0" xfId="15" applyNumberFormat="1" applyFont="1" applyFill="1"/>
    <xf numFmtId="2" fontId="4" fillId="0" borderId="0" xfId="2" applyNumberFormat="1" applyFont="1" applyFill="1" applyAlignment="1"/>
    <xf numFmtId="2" fontId="4" fillId="0" borderId="0" xfId="2" applyNumberFormat="1" applyFont="1" applyFill="1" applyAlignment="1">
      <alignment horizontal="righ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42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49:G63" totalsRowShown="0">
  <autoFilter ref="A49:G63" xr:uid="{FF00F00F-3A06-438B-8C27-21CC27738712}"/>
  <sortState xmlns:xlrd2="http://schemas.microsoft.com/office/spreadsheetml/2017/richdata2" ref="A50:G60">
    <sortCondition ref="C49:C60"/>
  </sortState>
  <tableColumns count="7">
    <tableColumn id="1" xr3:uid="{23CA0931-19EA-4022-A85D-41B7A0D28C1A}" name="MONTH"/>
    <tableColumn id="7" xr3:uid="{3248CB81-C778-47E6-A613-2B39BAC98D52}" name="ZLECENIE" dataDxfId="41" dataCellStyle="Normalny 14"/>
    <tableColumn id="2" xr3:uid="{E09E5A1F-A03D-4AED-B825-8A8DDAC5A357}" name="CMR NUMBER" dataDxfId="40" dataCellStyle="Normalny 15"/>
    <tableColumn id="3" xr3:uid="{6B0FA87A-B129-4FDD-A7A0-D44FB48CA8CB}" name="Total Weight" dataDxfId="39" dataCellStyle="Normalny 15"/>
    <tableColumn id="4" xr3:uid="{25895EC7-1BFF-45AC-81FC-B8BC9BFA1C99}" name="PRICE IN EUR NET" dataDxfId="38" dataCellStyle="Normalny 2"/>
    <tableColumn id="6" xr3:uid="{CB3A7561-2E58-4970-A451-204E25AC249C}" name="WITH FUEL ADD" dataDxfId="37">
      <calculatedColumnFormula>Tabela110431067323245823232423245232342324235235810679[[#This Row],[PRICE IN EUR NET]]+G50*E50</calculatedColumnFormula>
    </tableColumn>
    <tableColumn id="5" xr3:uid="{4B6A1247-087A-4AEC-A04C-DE8D97EE24F5}" name="FUEL ADD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70:G87" totalsRowShown="0">
  <autoFilter ref="A70:G87" xr:uid="{1E8F86E3-B86D-423E-8EF5-97DEDECF2B49}"/>
  <tableColumns count="7">
    <tableColumn id="1" xr3:uid="{0D586682-1E55-4671-8243-4AE4FB31D34C}" name="MONTH"/>
    <tableColumn id="7" xr3:uid="{60056748-9C25-481F-A36A-0E1DB3919DE3}" name="ZLECENIE" dataDxfId="35" dataCellStyle="Normalny 14"/>
    <tableColumn id="2" xr3:uid="{7565674D-C4B7-4CB6-93DC-B21FAE484B38}" name="CMR NUMBER" dataDxfId="34" dataCellStyle="Normalny 14"/>
    <tableColumn id="3" xr3:uid="{45804FBB-87DD-47E4-8510-49DB1A9A1EE7}" name="Total Weight" dataDxfId="33" dataCellStyle="Normalny 15"/>
    <tableColumn id="4" xr3:uid="{5BA32A79-0942-46B4-AA69-9999F941DE37}" name="PRICE IN EUR NET" dataDxfId="32" dataCellStyle="Normalny 2"/>
    <tableColumn id="6" xr3:uid="{415DAA56-4E7F-48AB-AE62-9BA5B5BC7741}" name="WITH FUEL ADD" dataDxfId="31">
      <calculatedColumnFormula>Tabela1104310673232458232324232452323423242352358106793[[#This Row],[PRICE IN EUR NET]]+G71*E71</calculatedColumnFormula>
    </tableColumn>
    <tableColumn id="5" xr3:uid="{8817C261-8DEC-49B2-9738-2152010D9076}" name="FUEL ADD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27:G42" totalsRowShown="0">
  <autoFilter ref="A27:G42" xr:uid="{AB09C13B-D852-45CF-9FB7-ECD052D5385E}"/>
  <tableColumns count="7">
    <tableColumn id="1" xr3:uid="{62555B29-3AEC-4272-975F-0AF3F3EE17DF}" name="MONTH"/>
    <tableColumn id="7" xr3:uid="{8A5AA220-8ED2-477A-A753-00E98D6D35AF}" name="ZLECENIE" dataDxfId="29" dataCellStyle="Normalny 14"/>
    <tableColumn id="2" xr3:uid="{949C5D44-5CCE-47B1-AD34-818F9395F637}" name="CMR NUMBER" dataDxfId="28" dataCellStyle="Normalny 15"/>
    <tableColumn id="3" xr3:uid="{A1AA1BA9-1C7F-4F78-AE08-CB1533C36CE9}" name="Total Weight" dataDxfId="27" dataCellStyle="Normalny 15"/>
    <tableColumn id="4" xr3:uid="{090FE9BD-8BCF-43F0-A6C8-C76C6414055B}" name="PRICE IN EUR NET" dataDxfId="26" dataCellStyle="Normalny 2"/>
    <tableColumn id="6" xr3:uid="{82378B25-A6C3-4436-B740-C52BDD0958DD}" name="WITH FUEL ADD" dataDxfId="25">
      <calculatedColumnFormula>Tabela11043106732324582323242324523234232423523581067[[#This Row],[PRICE IN EUR NET]]+G28*E28</calculatedColumnFormula>
    </tableColumn>
    <tableColumn id="5" xr3:uid="{C3897C57-40D6-4754-B111-59E9EF2898EA}" name="FUEL ADD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21" totalsRowShown="0">
  <autoFilter ref="A7:G21" xr:uid="{27379047-B784-41DD-A883-45578B962617}"/>
  <tableColumns count="7">
    <tableColumn id="1" xr3:uid="{9280BE26-250D-4B00-8F30-98158D7E6B61}" name="MONTH"/>
    <tableColumn id="7" xr3:uid="{851DFCE5-F6E5-4289-8D95-BD36EE544CEF}" name="ZLECENIE" dataDxfId="23" dataCellStyle="Normalny 14"/>
    <tableColumn id="2" xr3:uid="{C4734666-A33E-4A2B-AC5F-9CC9171DD13C}" name="CMR NUMBER" dataDxfId="22" dataCellStyle="Normalny 15"/>
    <tableColumn id="3" xr3:uid="{4FBD3AA5-E68E-40A6-87A6-C0CBE3751BC8}" name="Total Weight" dataDxfId="21" dataCellStyle="Normalny 15"/>
    <tableColumn id="4" xr3:uid="{43F6ECC0-76CA-429E-BDD0-E4FDECBF20DF}" name="PRICE IN EUR NET" dataDxfId="20" dataCellStyle="Normalny 2"/>
    <tableColumn id="6" xr3:uid="{03C105A1-4305-4736-98AD-78ABAD58B048}" name="WITH FUEL ADD" dataDxfId="19">
      <calculatedColumnFormula>Tabela11043106732324582323242324523234232423523581067932458[[#This Row],[PRICE IN EUR NET]]+G8*E8</calculatedColumnFormula>
    </tableColumn>
    <tableColumn id="5" xr3:uid="{A5863DC9-78AB-4DE2-89C4-2E358A8633C9}" name="FUEL ADD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788933-1E71-4ADD-A6B0-D5A3AFA17AC4}" name="Tabela11043106732324582323242324523234232423523581067934" displayName="Tabela11043106732324582323242324523234232423523581067934" ref="A93:G95" totalsRowShown="0">
  <autoFilter ref="A93:G95" xr:uid="{76788933-1E71-4ADD-A6B0-D5A3AFA17AC4}"/>
  <tableColumns count="7">
    <tableColumn id="1" xr3:uid="{C8C802E4-F74C-432D-837E-A02489BEE67F}" name="MONTH"/>
    <tableColumn id="7" xr3:uid="{C887F075-E5DD-46DA-9C66-CE05BDA8DCC0}" name="ZLECENIE" dataDxfId="17" dataCellStyle="Normalny 14"/>
    <tableColumn id="2" xr3:uid="{2D2A4EA8-FABC-436F-93C9-5B51C38E8EAE}" name="CMR NUMBER" dataDxfId="16" dataCellStyle="Normalny 14"/>
    <tableColumn id="3" xr3:uid="{8B7362E7-2E9E-48C1-B291-F1B77322F790}" name="Total Weight" dataDxfId="15" dataCellStyle="Normalny 15"/>
    <tableColumn id="4" xr3:uid="{E09E2B1E-E3D0-4568-B6FC-29FB61932A4E}" name="PRICE IN EUR NET" dataDxfId="14" dataCellStyle="Normalny 2"/>
    <tableColumn id="6" xr3:uid="{C8804E76-249E-42B8-83F6-7973BD3F9CCD}" name="WITH FUEL ADD" dataDxfId="13">
      <calculatedColumnFormula>Tabela11043106732324582323242324523234232423523581067934[[#This Row],[PRICE IN EUR NET]]+G94*E94</calculatedColumnFormula>
    </tableColumn>
    <tableColumn id="5" xr3:uid="{555E0D33-04CA-42EC-8A6A-296B36B2C56E}" name="FUEL ADD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BD7C4F-9E7B-4FF9-A17A-686403D751D2}" name="Tabela110431067323245823232423245232342324235235810679345" displayName="Tabela110431067323245823232423245232342324235235810679345" ref="A101:G102" totalsRowShown="0">
  <autoFilter ref="A101:G102" xr:uid="{15BD7C4F-9E7B-4FF9-A17A-686403D751D2}"/>
  <tableColumns count="7">
    <tableColumn id="1" xr3:uid="{C8CA5E21-04EE-4E82-9D23-7D853EB287E7}" name="MONTH"/>
    <tableColumn id="7" xr3:uid="{FDE33511-D7E1-42D7-9A36-02F96F78E17F}" name="ZLECENIE" dataDxfId="11" dataCellStyle="Normalny 14"/>
    <tableColumn id="2" xr3:uid="{0A5408D8-6EF6-4367-B135-953168415259}" name="CMR NUMBER" dataDxfId="10" dataCellStyle="Normalny 14"/>
    <tableColumn id="3" xr3:uid="{095ACE52-45C1-4D5F-9F9F-C907A75DBA2B}" name="Total Weight" dataDxfId="9" dataCellStyle="Normalny 15"/>
    <tableColumn id="4" xr3:uid="{3DD78194-807C-4853-8AD6-9D666D45B968}" name="PRICE IN EUR NET" dataDxfId="8" dataCellStyle="Normalny 2"/>
    <tableColumn id="6" xr3:uid="{E7EA5D18-F825-4FDC-A53A-8CB12E1231E2}" name="WITH FUEL ADD" dataDxfId="7">
      <calculatedColumnFormula>Tabela110431067323245823232423245232342324235235810679345[[#This Row],[PRICE IN EUR NET]]+G102*E102</calculatedColumnFormula>
    </tableColumn>
    <tableColumn id="5" xr3:uid="{F0584DB7-04C9-407F-9F81-703164E8E237}" name="FUEL ADD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BA6201-3100-493C-B4EB-F8C241330111}" name="Tabela11043106732324582323242324523234232423523581067934510" displayName="Tabela11043106732324582323242324523234232423523581067934510" ref="A108:G109" totalsRowShown="0">
  <autoFilter ref="A108:G109" xr:uid="{FBBA6201-3100-493C-B4EB-F8C241330111}"/>
  <tableColumns count="7">
    <tableColumn id="1" xr3:uid="{79B0190B-9AB5-48C3-B2F4-FE0E569E92DD}" name="MONTH"/>
    <tableColumn id="7" xr3:uid="{FB250D2F-D5C6-410F-B02C-3698EC426FC3}" name="ZLECENIE" dataDxfId="5" dataCellStyle="Normalny 14"/>
    <tableColumn id="2" xr3:uid="{4AE830EE-226F-48F8-A114-4F5187D6A490}" name="CMR NUMBER" dataDxfId="4" dataCellStyle="Normalny 14"/>
    <tableColumn id="3" xr3:uid="{EE3BB6A1-969C-43F2-8003-825ED4898077}" name="Total Weight" dataDxfId="3" dataCellStyle="Normalny 15"/>
    <tableColumn id="4" xr3:uid="{577BFEB8-E48D-426A-ACCF-829AEAA00C1D}" name="PRICE IN EUR NET" dataDxfId="2" dataCellStyle="Normalny 2"/>
    <tableColumn id="6" xr3:uid="{4829C406-B9E0-4D42-A59A-F09F6D7F1B26}" name="WITH FUEL ADD" dataDxfId="1">
      <calculatedColumnFormula>Tabela11043106732324582323242324523234232423523581067934510[[#This Row],[PRICE IN EUR NET]]+G109*E109</calculatedColumnFormula>
    </tableColumn>
    <tableColumn id="5" xr3:uid="{11970AA8-AAB4-43BF-A330-5ED7E1EFCF9C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G223"/>
  <sheetViews>
    <sheetView tabSelected="1" zoomScale="85" zoomScaleNormal="85" workbookViewId="0">
      <selection activeCell="B5" sqref="B4:B5"/>
    </sheetView>
  </sheetViews>
  <sheetFormatPr defaultRowHeight="15" x14ac:dyDescent="0.25"/>
  <cols>
    <col min="1" max="1" width="20.42578125" customWidth="1"/>
    <col min="2" max="2" width="55.8554687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</cols>
  <sheetData>
    <row r="1" spans="1:7" x14ac:dyDescent="0.25">
      <c r="A1" s="19" t="s">
        <v>13</v>
      </c>
      <c r="B1" s="2" t="s">
        <v>150</v>
      </c>
      <c r="D1" s="2"/>
    </row>
    <row r="2" spans="1:7" x14ac:dyDescent="0.25">
      <c r="A2" s="2"/>
      <c r="D2" s="2"/>
    </row>
    <row r="3" spans="1:7" x14ac:dyDescent="0.25">
      <c r="A3" s="2"/>
      <c r="D3" s="2"/>
    </row>
    <row r="4" spans="1:7" x14ac:dyDescent="0.25">
      <c r="A4" s="4"/>
      <c r="B4" s="3"/>
      <c r="C4" s="5"/>
    </row>
    <row r="5" spans="1:7" x14ac:dyDescent="0.25">
      <c r="A5" s="1" t="s">
        <v>14</v>
      </c>
    </row>
    <row r="7" spans="1:7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7" x14ac:dyDescent="0.25">
      <c r="A8">
        <v>5</v>
      </c>
      <c r="B8" t="s">
        <v>15</v>
      </c>
      <c r="C8" t="s">
        <v>29</v>
      </c>
      <c r="D8" s="7">
        <v>161.4384</v>
      </c>
      <c r="E8" s="7">
        <v>28.639072388783667</v>
      </c>
      <c r="F8" s="6">
        <f>Tabela11043106732324582323242324523234232423523581067932458[[#This Row],[PRICE IN EUR NET]]+G8*E8</f>
        <v>32.763098812768519</v>
      </c>
      <c r="G8" s="9">
        <v>0.14399999999999999</v>
      </c>
    </row>
    <row r="9" spans="1:7" x14ac:dyDescent="0.25">
      <c r="A9">
        <v>5</v>
      </c>
      <c r="B9" t="s">
        <v>16</v>
      </c>
      <c r="C9" t="s">
        <v>30</v>
      </c>
      <c r="D9" s="7">
        <v>2739.5577000000003</v>
      </c>
      <c r="E9" s="7">
        <v>240.00092391555413</v>
      </c>
      <c r="F9" s="6">
        <f>Tabela11043106732324582323242324523234232423523581067932458[[#This Row],[PRICE IN EUR NET]]+G9*E9</f>
        <v>240.00092391555413</v>
      </c>
      <c r="G9" s="9">
        <v>0</v>
      </c>
    </row>
    <row r="10" spans="1:7" x14ac:dyDescent="0.25">
      <c r="A10">
        <v>5</v>
      </c>
      <c r="B10" t="s">
        <v>17</v>
      </c>
      <c r="C10" t="s">
        <v>31</v>
      </c>
      <c r="D10" s="7">
        <v>3177.6192000000001</v>
      </c>
      <c r="E10" s="7">
        <v>229.99953804222295</v>
      </c>
      <c r="F10" s="6">
        <f>Tabela11043106732324582323242324523234232423523581067932458[[#This Row],[PRICE IN EUR NET]]+G10*E10</f>
        <v>229.99953804222295</v>
      </c>
      <c r="G10" s="9">
        <v>0</v>
      </c>
    </row>
    <row r="11" spans="1:7" x14ac:dyDescent="0.25">
      <c r="A11">
        <v>5</v>
      </c>
      <c r="B11" t="s">
        <v>18</v>
      </c>
      <c r="C11" t="s">
        <v>32</v>
      </c>
      <c r="D11" s="7">
        <v>613.78559999999993</v>
      </c>
      <c r="E11" s="7">
        <v>57.280454566452633</v>
      </c>
      <c r="F11" s="6">
        <f>Tabela11043106732324582323242324523234232423523581067932458[[#This Row],[PRICE IN EUR NET]]+G11*E11</f>
        <v>65.528840024021804</v>
      </c>
      <c r="G11" s="9">
        <v>0.14399999999999999</v>
      </c>
    </row>
    <row r="12" spans="1:7" x14ac:dyDescent="0.25">
      <c r="A12">
        <v>5</v>
      </c>
      <c r="B12" t="s">
        <v>19</v>
      </c>
      <c r="C12" t="s">
        <v>33</v>
      </c>
      <c r="D12" s="10">
        <v>543.45600000000002</v>
      </c>
      <c r="E12" s="7">
        <v>62.059407770129816</v>
      </c>
      <c r="F12" s="6">
        <f>Tabela11043106732324582323242324523234232423523581067932458[[#This Row],[PRICE IN EUR NET]]+G12*E12</f>
        <v>70.995962489028514</v>
      </c>
      <c r="G12" s="9">
        <v>0.14399999999999999</v>
      </c>
    </row>
    <row r="13" spans="1:7" x14ac:dyDescent="0.25">
      <c r="A13">
        <v>5</v>
      </c>
      <c r="B13" t="s">
        <v>20</v>
      </c>
      <c r="C13" t="s">
        <v>34</v>
      </c>
      <c r="D13" s="10">
        <v>2615.7483000000002</v>
      </c>
      <c r="E13" s="7">
        <v>244.99930706333444</v>
      </c>
      <c r="F13" s="6">
        <f>Tabela11043106732324582323242324523234232423523581067932458[[#This Row],[PRICE IN EUR NET]]+G13*E13</f>
        <v>244.99930706333444</v>
      </c>
      <c r="G13" s="9">
        <v>0</v>
      </c>
    </row>
    <row r="14" spans="1:7" x14ac:dyDescent="0.25">
      <c r="A14">
        <v>5</v>
      </c>
      <c r="B14" t="s">
        <v>21</v>
      </c>
      <c r="C14" t="s">
        <v>35</v>
      </c>
      <c r="D14" s="10">
        <v>2052.3456000000001</v>
      </c>
      <c r="E14" s="7">
        <v>167.08088880676308</v>
      </c>
      <c r="F14" s="6">
        <f>Tabela11043106732324582323242324523234232423523581067932458[[#This Row],[PRICE IN EUR NET]]+G14*E14</f>
        <v>191.14053679493696</v>
      </c>
      <c r="G14" s="9">
        <v>0.14399999999999999</v>
      </c>
    </row>
    <row r="15" spans="1:7" x14ac:dyDescent="0.25">
      <c r="A15">
        <v>5</v>
      </c>
      <c r="B15" t="s">
        <v>22</v>
      </c>
      <c r="C15" t="s">
        <v>36</v>
      </c>
      <c r="D15" s="10">
        <v>298.36799999999999</v>
      </c>
      <c r="E15" s="7">
        <v>28.639072388783667</v>
      </c>
      <c r="F15" s="6">
        <f>Tabela11043106732324582323242324523234232423523581067932458[[#This Row],[PRICE IN EUR NET]]+G15*E15</f>
        <v>32.763098812768519</v>
      </c>
      <c r="G15" s="9">
        <v>0.14399999999999999</v>
      </c>
    </row>
    <row r="16" spans="1:7" x14ac:dyDescent="0.25">
      <c r="A16">
        <v>5</v>
      </c>
      <c r="B16" t="s">
        <v>23</v>
      </c>
      <c r="C16" t="s">
        <v>37</v>
      </c>
      <c r="D16" s="10">
        <v>32.966999999999999</v>
      </c>
      <c r="E16" s="7">
        <v>15.90982584191805</v>
      </c>
      <c r="F16" s="6">
        <f>Tabela11043106732324582323242324523234232423523581067932458[[#This Row],[PRICE IN EUR NET]]+G16*E16</f>
        <v>18.200840763154247</v>
      </c>
      <c r="G16" s="9">
        <v>0.14399999999999999</v>
      </c>
    </row>
    <row r="17" spans="1:7" x14ac:dyDescent="0.25">
      <c r="A17">
        <v>5</v>
      </c>
      <c r="B17" t="s">
        <v>24</v>
      </c>
      <c r="C17" t="s">
        <v>38</v>
      </c>
      <c r="D17" s="10">
        <v>24.608699999999999</v>
      </c>
      <c r="E17" s="7">
        <v>9.5509770406984806</v>
      </c>
      <c r="F17" s="6">
        <f>Tabela11043106732324582323242324523234232423523581067932458[[#This Row],[PRICE IN EUR NET]]+G17*E17</f>
        <v>10.926317734559062</v>
      </c>
      <c r="G17" s="9">
        <v>0.14399999999999999</v>
      </c>
    </row>
    <row r="18" spans="1:7" x14ac:dyDescent="0.25">
      <c r="A18">
        <v>5</v>
      </c>
      <c r="B18" t="s">
        <v>25</v>
      </c>
      <c r="C18" t="s">
        <v>39</v>
      </c>
      <c r="D18" s="10">
        <v>239.76</v>
      </c>
      <c r="E18" s="7">
        <v>28.639072388783667</v>
      </c>
      <c r="F18" s="6">
        <f>Tabela11043106732324582323242324523234232423523581067932458[[#This Row],[PRICE IN EUR NET]]+G18*E18</f>
        <v>32.763098812768519</v>
      </c>
      <c r="G18" s="9">
        <v>0.14399999999999999</v>
      </c>
    </row>
    <row r="19" spans="1:7" x14ac:dyDescent="0.25">
      <c r="A19">
        <v>5</v>
      </c>
      <c r="B19" t="s">
        <v>26</v>
      </c>
      <c r="C19" t="s">
        <v>40</v>
      </c>
      <c r="D19" s="20">
        <v>1246.7520000000002</v>
      </c>
      <c r="E19" s="21">
        <v>128.89083937728091</v>
      </c>
      <c r="F19" s="6">
        <f>Tabela11043106732324582323242324523234232423523581067932458[[#This Row],[PRICE IN EUR NET]]+G19*E19</f>
        <v>147.45112024760937</v>
      </c>
      <c r="G19" s="9">
        <v>0.14399999999999999</v>
      </c>
    </row>
    <row r="20" spans="1:7" x14ac:dyDescent="0.25">
      <c r="A20">
        <v>5</v>
      </c>
      <c r="B20" t="s">
        <v>27</v>
      </c>
      <c r="C20" t="s">
        <v>41</v>
      </c>
      <c r="D20" s="20">
        <v>345.25439999999998</v>
      </c>
      <c r="E20" s="21">
        <v>38.190049429482151</v>
      </c>
      <c r="F20" s="6">
        <f>Tabela11043106732324582323242324523234232423523581067932458[[#This Row],[PRICE IN EUR NET]]+G20*E20</f>
        <v>43.689416547327582</v>
      </c>
      <c r="G20" s="9">
        <v>0.14399999999999999</v>
      </c>
    </row>
    <row r="21" spans="1:7" x14ac:dyDescent="0.25">
      <c r="A21">
        <v>5</v>
      </c>
      <c r="B21" t="s">
        <v>28</v>
      </c>
      <c r="C21" t="s">
        <v>42</v>
      </c>
      <c r="D21" s="20">
        <v>485.91360000000003</v>
      </c>
      <c r="E21" s="21">
        <v>47.741026470180628</v>
      </c>
      <c r="F21" s="6">
        <f>Tabela11043106732324582323242324523234232423523581067932458[[#This Row],[PRICE IN EUR NET]]+G21*E21</f>
        <v>54.615734281886638</v>
      </c>
      <c r="G21" s="9">
        <v>0.14399999999999999</v>
      </c>
    </row>
    <row r="22" spans="1:7" x14ac:dyDescent="0.25">
      <c r="A22" s="2" t="s">
        <v>5</v>
      </c>
      <c r="B22" s="2" t="s">
        <v>6</v>
      </c>
      <c r="C22" s="2" t="s">
        <v>7</v>
      </c>
    </row>
    <row r="23" spans="1:7" x14ac:dyDescent="0.25">
      <c r="A23" s="4">
        <f>SUM(Tabela11043106732324582323242324523234232423523581067932458[WITH FUEL ADD])</f>
        <v>1415.8378343419411</v>
      </c>
      <c r="B23" s="3">
        <v>4.3293999999999997</v>
      </c>
      <c r="C23" s="5">
        <f>A23*B23</f>
        <v>6129.7283199999993</v>
      </c>
    </row>
    <row r="25" spans="1:7" x14ac:dyDescent="0.25">
      <c r="A25" s="1" t="s">
        <v>43</v>
      </c>
    </row>
    <row r="27" spans="1:7" x14ac:dyDescent="0.25">
      <c r="A27" t="s">
        <v>0</v>
      </c>
      <c r="B27" t="s">
        <v>9</v>
      </c>
      <c r="C27" t="s">
        <v>1</v>
      </c>
      <c r="D27" t="s">
        <v>2</v>
      </c>
      <c r="E27" s="7" t="s">
        <v>3</v>
      </c>
      <c r="F27" t="s">
        <v>8</v>
      </c>
      <c r="G27" t="s">
        <v>4</v>
      </c>
    </row>
    <row r="28" spans="1:7" x14ac:dyDescent="0.25">
      <c r="A28">
        <v>5</v>
      </c>
      <c r="B28" t="s">
        <v>44</v>
      </c>
      <c r="C28" t="s">
        <v>59</v>
      </c>
      <c r="D28" s="7">
        <v>0.33600000000000002</v>
      </c>
      <c r="E28" s="11">
        <v>28.639020317283606</v>
      </c>
      <c r="F28" s="6">
        <f>Tabela11043106732324582323242324523234232423523581067[[#This Row],[PRICE IN EUR NET]]+G28*E28</f>
        <v>32.763039242972447</v>
      </c>
      <c r="G28" s="9">
        <v>0.14399999999999999</v>
      </c>
    </row>
    <row r="29" spans="1:7" x14ac:dyDescent="0.25">
      <c r="A29">
        <v>5</v>
      </c>
      <c r="B29" t="s">
        <v>45</v>
      </c>
      <c r="C29" t="s">
        <v>60</v>
      </c>
      <c r="D29" s="7">
        <v>0.65920000000000001</v>
      </c>
      <c r="E29" s="18">
        <v>28.639020317283606</v>
      </c>
      <c r="F29" s="6">
        <f>Tabela11043106732324582323242324523234232423523581067[[#This Row],[PRICE IN EUR NET]]+G29*E29</f>
        <v>32.763039242972447</v>
      </c>
      <c r="G29" s="9">
        <v>0.14399999999999999</v>
      </c>
    </row>
    <row r="30" spans="1:7" x14ac:dyDescent="0.25">
      <c r="A30">
        <v>5</v>
      </c>
      <c r="B30" t="s">
        <v>46</v>
      </c>
      <c r="C30" t="s">
        <v>61</v>
      </c>
      <c r="D30" s="7">
        <v>1.1040000000000001</v>
      </c>
      <c r="E30" s="12">
        <v>38.189999072270155</v>
      </c>
      <c r="F30" s="6">
        <f>Tabela11043106732324582323242324523234232423523581067[[#This Row],[PRICE IN EUR NET]]+G30*E30</f>
        <v>43.68935893867706</v>
      </c>
      <c r="G30" s="9">
        <v>0.14399999999999999</v>
      </c>
    </row>
    <row r="31" spans="1:7" x14ac:dyDescent="0.25">
      <c r="A31">
        <v>5</v>
      </c>
      <c r="B31" t="s">
        <v>47</v>
      </c>
      <c r="C31" t="s">
        <v>62</v>
      </c>
      <c r="D31" s="7">
        <v>4.02E-2</v>
      </c>
      <c r="E31" s="12">
        <v>9.5509787549865468</v>
      </c>
      <c r="F31" s="6">
        <f>Tabela11043106732324582323242324523234232423523581067[[#This Row],[PRICE IN EUR NET]]+G31*E31</f>
        <v>10.92631969570461</v>
      </c>
      <c r="G31" s="9">
        <v>0.14399999999999999</v>
      </c>
    </row>
    <row r="32" spans="1:7" x14ac:dyDescent="0.25">
      <c r="A32">
        <v>5</v>
      </c>
      <c r="B32" t="s">
        <v>48</v>
      </c>
      <c r="C32" t="s">
        <v>63</v>
      </c>
      <c r="D32" s="7">
        <v>1.3599999999999999E-2</v>
      </c>
      <c r="E32" s="12">
        <v>9.5509787549865468</v>
      </c>
      <c r="F32" s="6">
        <f>Tabela11043106732324582323242324523234232423523581067[[#This Row],[PRICE IN EUR NET]]+G32*E32</f>
        <v>10.92631969570461</v>
      </c>
      <c r="G32" s="9">
        <v>0.14399999999999999</v>
      </c>
    </row>
    <row r="33" spans="1:7" x14ac:dyDescent="0.25">
      <c r="A33">
        <v>5</v>
      </c>
      <c r="B33" t="s">
        <v>49</v>
      </c>
      <c r="C33" t="s">
        <v>64</v>
      </c>
      <c r="D33" s="7">
        <v>0.78080000000000005</v>
      </c>
      <c r="E33" s="12">
        <v>28.639020317283606</v>
      </c>
      <c r="F33" s="6">
        <f>Tabela11043106732324582323242324523234232423523581067[[#This Row],[PRICE IN EUR NET]]+G33*E33</f>
        <v>32.763039242972447</v>
      </c>
      <c r="G33" s="9">
        <v>0.14399999999999999</v>
      </c>
    </row>
    <row r="34" spans="1:7" x14ac:dyDescent="0.25">
      <c r="A34">
        <v>5</v>
      </c>
      <c r="B34" t="s">
        <v>50</v>
      </c>
      <c r="C34" t="s">
        <v>65</v>
      </c>
      <c r="D34" s="7">
        <v>2.4024000000000001</v>
      </c>
      <c r="E34" s="15">
        <v>72.659801465813146</v>
      </c>
      <c r="F34" s="6">
        <f>Tabela11043106732324582323242324523234232423523581067[[#This Row],[PRICE IN EUR NET]]+G34*E34</f>
        <v>83.122812876890237</v>
      </c>
      <c r="G34" s="9">
        <v>0.14399999999999999</v>
      </c>
    </row>
    <row r="35" spans="1:7" x14ac:dyDescent="0.25">
      <c r="A35">
        <v>5</v>
      </c>
      <c r="B35" t="s">
        <v>51</v>
      </c>
      <c r="C35" t="s">
        <v>66</v>
      </c>
      <c r="D35" s="7">
        <v>4.2816000000000001</v>
      </c>
      <c r="E35" s="12">
        <v>133.66035810372017</v>
      </c>
      <c r="F35" s="6">
        <f>Tabela11043106732324582323242324523234232423523581067[[#This Row],[PRICE IN EUR NET]]+G35*E35</f>
        <v>152.90744967065586</v>
      </c>
      <c r="G35" s="9">
        <v>0.14399999999999999</v>
      </c>
    </row>
    <row r="36" spans="1:7" x14ac:dyDescent="0.25">
      <c r="A36">
        <v>5</v>
      </c>
      <c r="B36" t="s">
        <v>52</v>
      </c>
      <c r="C36" t="s">
        <v>67</v>
      </c>
      <c r="D36" s="7">
        <v>2.7168000000000001</v>
      </c>
      <c r="E36" s="12">
        <v>72.659801465813146</v>
      </c>
      <c r="F36" s="6">
        <f>Tabela11043106732324582323242324523234232423523581067[[#This Row],[PRICE IN EUR NET]]+G36*E36</f>
        <v>83.122812876890237</v>
      </c>
      <c r="G36" s="9">
        <v>0.14399999999999999</v>
      </c>
    </row>
    <row r="37" spans="1:7" x14ac:dyDescent="0.25">
      <c r="A37">
        <v>5</v>
      </c>
      <c r="B37" t="s">
        <v>53</v>
      </c>
      <c r="C37" t="s">
        <v>68</v>
      </c>
      <c r="D37" s="7">
        <v>2.9152</v>
      </c>
      <c r="E37" s="12">
        <v>85.919380276463485</v>
      </c>
      <c r="F37" s="6">
        <f>Tabela11043106732324582323242324523234232423523581067[[#This Row],[PRICE IN EUR NET]]+G37*E37</f>
        <v>98.291771036274227</v>
      </c>
      <c r="G37" s="9">
        <v>0.14399999999999999</v>
      </c>
    </row>
    <row r="38" spans="1:7" x14ac:dyDescent="0.25">
      <c r="A38">
        <v>5</v>
      </c>
      <c r="B38" t="s">
        <v>54</v>
      </c>
      <c r="C38" t="s">
        <v>69</v>
      </c>
      <c r="D38" s="7">
        <v>1.2416</v>
      </c>
      <c r="E38" s="12">
        <v>52.509509230911959</v>
      </c>
      <c r="F38" s="6">
        <f>Tabela11043106732324582323242324523234232423523581067[[#This Row],[PRICE IN EUR NET]]+G38*E38</f>
        <v>60.07087856016328</v>
      </c>
      <c r="G38" s="9">
        <v>0.14399999999999999</v>
      </c>
    </row>
    <row r="39" spans="1:7" x14ac:dyDescent="0.25">
      <c r="A39">
        <v>5</v>
      </c>
      <c r="B39" t="s">
        <v>55</v>
      </c>
      <c r="C39" t="s">
        <v>70</v>
      </c>
      <c r="D39" s="10">
        <v>0.46079999999999999</v>
      </c>
      <c r="E39" s="12">
        <v>42.960849800538078</v>
      </c>
      <c r="F39" s="6">
        <f>Tabela11043106732324582323242324523234232423523581067[[#This Row],[PRICE IN EUR NET]]+G39*E39</f>
        <v>49.147212171815561</v>
      </c>
      <c r="G39" s="9">
        <v>0.14399999999999999</v>
      </c>
    </row>
    <row r="40" spans="1:7" x14ac:dyDescent="0.25">
      <c r="A40">
        <v>5</v>
      </c>
      <c r="B40" t="s">
        <v>56</v>
      </c>
      <c r="C40" t="s">
        <v>71</v>
      </c>
      <c r="D40" s="10">
        <v>1.1903999999999999</v>
      </c>
      <c r="E40" s="12">
        <v>38.189999072270155</v>
      </c>
      <c r="F40" s="6">
        <f>Tabela11043106732324582323242324523234232423523581067[[#This Row],[PRICE IN EUR NET]]+G40*E40</f>
        <v>43.68935893867706</v>
      </c>
      <c r="G40" s="9">
        <v>0.14399999999999999</v>
      </c>
    </row>
    <row r="41" spans="1:7" x14ac:dyDescent="0.25">
      <c r="A41">
        <v>5</v>
      </c>
      <c r="B41" t="s">
        <v>57</v>
      </c>
      <c r="C41" t="s">
        <v>72</v>
      </c>
      <c r="D41" s="20">
        <v>3.5999999999999997E-2</v>
      </c>
      <c r="E41" s="22">
        <v>9.5509787549865468</v>
      </c>
      <c r="F41" s="6">
        <f>Tabela11043106732324582323242324523234232423523581067[[#This Row],[PRICE IN EUR NET]]+G41*E41</f>
        <v>10.92631969570461</v>
      </c>
      <c r="G41" s="9">
        <v>0.14399999999999999</v>
      </c>
    </row>
    <row r="42" spans="1:7" x14ac:dyDescent="0.25">
      <c r="A42">
        <v>5</v>
      </c>
      <c r="B42" t="s">
        <v>58</v>
      </c>
      <c r="C42" t="s">
        <v>73</v>
      </c>
      <c r="D42" s="20">
        <v>3.5999999999999997E-2</v>
      </c>
      <c r="E42" s="22">
        <v>9.5509787549865468</v>
      </c>
      <c r="F42" s="6">
        <f>Tabela11043106732324582323242324523234232423523581067[[#This Row],[PRICE IN EUR NET]]+G42*E42</f>
        <v>10.92631969570461</v>
      </c>
      <c r="G42" s="9">
        <v>0.14399999999999999</v>
      </c>
    </row>
    <row r="43" spans="1:7" x14ac:dyDescent="0.25">
      <c r="A43" s="2" t="s">
        <v>5</v>
      </c>
      <c r="B43" s="2" t="s">
        <v>6</v>
      </c>
      <c r="C43" s="2" t="s">
        <v>7</v>
      </c>
      <c r="F43" s="7"/>
    </row>
    <row r="44" spans="1:7" x14ac:dyDescent="0.25">
      <c r="A44" s="4">
        <f>SUM(Tabela11043106732324582323242324523234232423523581067[WITH FUEL ADD])</f>
        <v>756.03605158177925</v>
      </c>
      <c r="B44" s="3">
        <v>4.3116000000000003</v>
      </c>
      <c r="C44" s="5">
        <f>A44*B44</f>
        <v>3259.7250399999998</v>
      </c>
    </row>
    <row r="47" spans="1:7" x14ac:dyDescent="0.25">
      <c r="A47" s="1" t="s">
        <v>74</v>
      </c>
    </row>
    <row r="49" spans="1:7" x14ac:dyDescent="0.25">
      <c r="A49" t="s">
        <v>0</v>
      </c>
      <c r="B49" t="s">
        <v>9</v>
      </c>
      <c r="C49" t="s">
        <v>1</v>
      </c>
      <c r="D49" t="s">
        <v>2</v>
      </c>
      <c r="E49" s="7" t="s">
        <v>3</v>
      </c>
      <c r="F49" t="s">
        <v>8</v>
      </c>
      <c r="G49" t="s">
        <v>4</v>
      </c>
    </row>
    <row r="50" spans="1:7" x14ac:dyDescent="0.25">
      <c r="A50">
        <v>5</v>
      </c>
      <c r="B50" t="s">
        <v>75</v>
      </c>
      <c r="C50" t="s">
        <v>89</v>
      </c>
      <c r="D50" s="7">
        <v>1420.9775999999999</v>
      </c>
      <c r="E50" s="11">
        <v>124.10927190647067</v>
      </c>
      <c r="F50" s="6">
        <f>Tabela110431067323245823232423245232342324235235810679[[#This Row],[PRICE IN EUR NET]]+G50*E50</f>
        <v>141.98100706100243</v>
      </c>
      <c r="G50" s="9">
        <v>0.14399999999999999</v>
      </c>
    </row>
    <row r="51" spans="1:7" x14ac:dyDescent="0.25">
      <c r="A51">
        <v>5</v>
      </c>
      <c r="B51" t="s">
        <v>76</v>
      </c>
      <c r="C51" t="s">
        <v>90</v>
      </c>
      <c r="D51" s="7">
        <v>210.98880000000003</v>
      </c>
      <c r="E51" s="11">
        <v>28.639888876027317</v>
      </c>
      <c r="F51" s="6">
        <f>Tabela110431067323245823232423245232342324235235810679[[#This Row],[PRICE IN EUR NET]]+G51*E51</f>
        <v>32.76403287417525</v>
      </c>
      <c r="G51" s="9">
        <v>0.14399999999999999</v>
      </c>
    </row>
    <row r="52" spans="1:7" x14ac:dyDescent="0.25">
      <c r="A52">
        <v>5</v>
      </c>
      <c r="B52" t="s">
        <v>77</v>
      </c>
      <c r="C52" t="s">
        <v>91</v>
      </c>
      <c r="D52" s="10">
        <v>231.76799999999997</v>
      </c>
      <c r="E52" s="12">
        <v>28.639888876027317</v>
      </c>
      <c r="F52" s="6">
        <f>Tabela110431067323245823232423245232342324235235810679[[#This Row],[PRICE IN EUR NET]]+G52*E52</f>
        <v>32.76403287417525</v>
      </c>
      <c r="G52" s="9">
        <v>0.14399999999999999</v>
      </c>
    </row>
    <row r="53" spans="1:7" x14ac:dyDescent="0.25">
      <c r="A53">
        <v>5</v>
      </c>
      <c r="B53" t="s">
        <v>78</v>
      </c>
      <c r="C53" t="s">
        <v>92</v>
      </c>
      <c r="D53" s="10">
        <v>620.17920000000004</v>
      </c>
      <c r="E53" s="12">
        <v>58.340085658062279</v>
      </c>
      <c r="F53" s="6">
        <f>Tabela110431067323245823232423245232342324235235810679[[#This Row],[PRICE IN EUR NET]]+G53*E53</f>
        <v>66.741057992823244</v>
      </c>
      <c r="G53" s="9">
        <v>0.14399999999999999</v>
      </c>
    </row>
    <row r="54" spans="1:7" x14ac:dyDescent="0.25">
      <c r="A54">
        <v>5</v>
      </c>
      <c r="B54" t="s">
        <v>79</v>
      </c>
      <c r="C54" t="s">
        <v>93</v>
      </c>
      <c r="D54" s="7">
        <v>214.21889999999999</v>
      </c>
      <c r="E54" s="11">
        <v>28.639888876027317</v>
      </c>
      <c r="F54" s="6">
        <f>Tabela110431067323245823232423245232342324235235810679[[#This Row],[PRICE IN EUR NET]]+G54*E54</f>
        <v>32.76403287417525</v>
      </c>
      <c r="G54" s="9">
        <v>0.14399999999999999</v>
      </c>
    </row>
    <row r="55" spans="1:7" x14ac:dyDescent="0.25">
      <c r="A55">
        <v>5</v>
      </c>
      <c r="B55" t="s">
        <v>80</v>
      </c>
      <c r="C55" t="s">
        <v>94</v>
      </c>
      <c r="D55" s="10">
        <v>302.63040000000001</v>
      </c>
      <c r="E55" s="17">
        <v>38.189605278388704</v>
      </c>
      <c r="F55" s="6">
        <f>Tabela110431067323245823232423245232342324235235810679[[#This Row],[PRICE IN EUR NET]]+G55*E55</f>
        <v>43.68890843847668</v>
      </c>
      <c r="G55" s="9">
        <v>0.14399999999999999</v>
      </c>
    </row>
    <row r="56" spans="1:7" x14ac:dyDescent="0.25">
      <c r="A56">
        <v>5</v>
      </c>
      <c r="B56" t="s">
        <v>81</v>
      </c>
      <c r="C56" t="s">
        <v>95</v>
      </c>
      <c r="D56" s="10">
        <v>151.84800000000001</v>
      </c>
      <c r="E56" s="17">
        <v>28.639888876027317</v>
      </c>
      <c r="F56" s="6">
        <f>Tabela110431067323245823232423245232342324235235810679[[#This Row],[PRICE IN EUR NET]]+G56*E56</f>
        <v>32.76403287417525</v>
      </c>
      <c r="G56" s="9">
        <v>0.14399999999999999</v>
      </c>
    </row>
    <row r="57" spans="1:7" x14ac:dyDescent="0.25">
      <c r="A57">
        <v>5</v>
      </c>
      <c r="B57" t="s">
        <v>82</v>
      </c>
      <c r="C57" t="s">
        <v>96</v>
      </c>
      <c r="D57" s="7">
        <v>5008.32</v>
      </c>
      <c r="E57" s="17">
        <v>350.0011575413821</v>
      </c>
      <c r="F57" s="6">
        <f>Tabela110431067323245823232423245232342324235235810679[[#This Row],[PRICE IN EUR NET]]+G57*E57</f>
        <v>350.0011575413821</v>
      </c>
      <c r="G57" s="9">
        <v>0</v>
      </c>
    </row>
    <row r="58" spans="1:7" x14ac:dyDescent="0.25">
      <c r="A58">
        <v>5</v>
      </c>
      <c r="B58" t="s">
        <v>83</v>
      </c>
      <c r="C58" t="s">
        <v>97</v>
      </c>
      <c r="D58" s="10">
        <v>1.4319</v>
      </c>
      <c r="E58" s="17">
        <v>9.5497164023613852</v>
      </c>
      <c r="F58" s="6">
        <f>Tabela110431067323245823232423245232342324235235810679[[#This Row],[PRICE IN EUR NET]]+G58*E58</f>
        <v>10.924875564301425</v>
      </c>
      <c r="G58" s="9">
        <v>0.14399999999999999</v>
      </c>
    </row>
    <row r="59" spans="1:7" x14ac:dyDescent="0.25">
      <c r="A59">
        <v>5</v>
      </c>
      <c r="B59" t="s">
        <v>84</v>
      </c>
      <c r="C59" t="s">
        <v>98</v>
      </c>
      <c r="D59" s="10">
        <v>377.22239999999999</v>
      </c>
      <c r="E59" s="17">
        <v>38.189605278388704</v>
      </c>
      <c r="F59" s="6">
        <f>Tabela110431067323245823232423245232342324235235810679[[#This Row],[PRICE IN EUR NET]]+G59*E59</f>
        <v>43.68890843847668</v>
      </c>
      <c r="G59" s="9">
        <v>0.14399999999999999</v>
      </c>
    </row>
    <row r="60" spans="1:7" x14ac:dyDescent="0.25">
      <c r="A60">
        <v>5</v>
      </c>
      <c r="B60" t="s">
        <v>85</v>
      </c>
      <c r="C60" t="s">
        <v>99</v>
      </c>
      <c r="D60" s="10">
        <v>218.98079999999999</v>
      </c>
      <c r="E60" s="17">
        <v>28.639888876027317</v>
      </c>
      <c r="F60" s="6">
        <f>Tabela110431067323245823232423245232342324235235810679[[#This Row],[PRICE IN EUR NET]]+G60*E60</f>
        <v>32.76403287417525</v>
      </c>
      <c r="G60" s="9">
        <v>0.14399999999999999</v>
      </c>
    </row>
    <row r="61" spans="1:7" x14ac:dyDescent="0.25">
      <c r="A61">
        <v>5</v>
      </c>
      <c r="B61" t="s">
        <v>86</v>
      </c>
      <c r="C61" t="s">
        <v>100</v>
      </c>
      <c r="D61" s="10">
        <v>298.36799999999999</v>
      </c>
      <c r="E61" s="17">
        <v>28.639888876027317</v>
      </c>
      <c r="F61" s="6">
        <f>Tabela110431067323245823232423245232342324235235810679[[#This Row],[PRICE IN EUR NET]]+G61*E61</f>
        <v>32.76403287417525</v>
      </c>
      <c r="G61" s="9">
        <v>0.14399999999999999</v>
      </c>
    </row>
    <row r="62" spans="1:7" x14ac:dyDescent="0.25">
      <c r="A62">
        <v>5</v>
      </c>
      <c r="B62" t="s">
        <v>87</v>
      </c>
      <c r="C62" t="s">
        <v>101</v>
      </c>
      <c r="D62" s="10">
        <v>326.0736</v>
      </c>
      <c r="E62" s="17">
        <v>38.189605278388704</v>
      </c>
      <c r="F62" s="6">
        <f>Tabela110431067323245823232423245232342324235235810679[[#This Row],[PRICE IN EUR NET]]+G62*E62</f>
        <v>43.68890843847668</v>
      </c>
      <c r="G62" s="9">
        <v>0.14399999999999999</v>
      </c>
    </row>
    <row r="63" spans="1:7" x14ac:dyDescent="0.25">
      <c r="A63">
        <v>5</v>
      </c>
      <c r="B63" t="s">
        <v>88</v>
      </c>
      <c r="C63" t="s">
        <v>102</v>
      </c>
      <c r="D63" s="10">
        <v>1572.8256000000001</v>
      </c>
      <c r="E63" s="17">
        <v>128.88991781456187</v>
      </c>
      <c r="F63" s="6">
        <f>Tabela110431067323245823232423245232342324235235810679[[#This Row],[PRICE IN EUR NET]]+G63*E63</f>
        <v>147.45006597985878</v>
      </c>
      <c r="G63" s="9">
        <v>0.14399999999999999</v>
      </c>
    </row>
    <row r="64" spans="1:7" x14ac:dyDescent="0.25">
      <c r="A64" s="2" t="s">
        <v>5</v>
      </c>
      <c r="B64" s="2" t="s">
        <v>6</v>
      </c>
      <c r="C64" s="2" t="s">
        <v>7</v>
      </c>
    </row>
    <row r="65" spans="1:7" x14ac:dyDescent="0.25">
      <c r="A65" s="4">
        <f>SUM(Tabela110431067323245823232423245232342324235235810679[WITH FUEL ADD])</f>
        <v>1044.7490866998494</v>
      </c>
      <c r="B65" s="3">
        <v>4.3194999999999997</v>
      </c>
      <c r="C65" s="5">
        <f>A65*B65</f>
        <v>4512.7936799999989</v>
      </c>
    </row>
    <row r="67" spans="1:7" x14ac:dyDescent="0.25">
      <c r="A67" s="4"/>
      <c r="B67" s="3"/>
      <c r="C67" s="5"/>
    </row>
    <row r="68" spans="1:7" x14ac:dyDescent="0.25">
      <c r="A68" s="1" t="s">
        <v>103</v>
      </c>
    </row>
    <row r="70" spans="1:7" x14ac:dyDescent="0.25">
      <c r="A70" t="s">
        <v>0</v>
      </c>
      <c r="B70" t="s">
        <v>9</v>
      </c>
      <c r="C70" t="s">
        <v>1</v>
      </c>
      <c r="D70" t="s">
        <v>2</v>
      </c>
      <c r="E70" s="7" t="s">
        <v>3</v>
      </c>
      <c r="F70" t="s">
        <v>8</v>
      </c>
      <c r="G70" t="s">
        <v>4</v>
      </c>
    </row>
    <row r="71" spans="1:7" x14ac:dyDescent="0.25">
      <c r="A71">
        <v>5</v>
      </c>
      <c r="B71" t="s">
        <v>104</v>
      </c>
      <c r="C71" t="s">
        <v>121</v>
      </c>
      <c r="D71" s="7">
        <v>290.90880000000004</v>
      </c>
      <c r="E71" s="11">
        <v>42.960481938920289</v>
      </c>
      <c r="F71" s="6">
        <f>Tabela1104310673232458232324232452323423242352358106793[[#This Row],[PRICE IN EUR NET]]+G71*E71</f>
        <v>49.146791338124814</v>
      </c>
      <c r="G71" s="9">
        <v>0.14399999999999999</v>
      </c>
    </row>
    <row r="72" spans="1:7" x14ac:dyDescent="0.25">
      <c r="A72">
        <v>5</v>
      </c>
      <c r="B72" t="s">
        <v>105</v>
      </c>
      <c r="C72" t="s">
        <v>122</v>
      </c>
      <c r="D72" s="7">
        <v>358.04159999999996</v>
      </c>
      <c r="E72" s="11">
        <v>47.740329821133678</v>
      </c>
      <c r="F72" s="6">
        <f>Tabela1104310673232458232324232452323423242352358106793[[#This Row],[PRICE IN EUR NET]]+G72*E72</f>
        <v>54.614937315376928</v>
      </c>
      <c r="G72" s="9">
        <v>0.14399999999999999</v>
      </c>
    </row>
    <row r="73" spans="1:7" x14ac:dyDescent="0.25">
      <c r="A73">
        <v>5</v>
      </c>
      <c r="B73" t="s">
        <v>106</v>
      </c>
      <c r="C73" t="s">
        <v>123</v>
      </c>
      <c r="D73" s="7">
        <v>1723.0752000000002</v>
      </c>
      <c r="E73" s="11">
        <v>157.53029562952111</v>
      </c>
      <c r="F73" s="6">
        <f>Tabela1104310673232458232324232452323423242352358106793[[#This Row],[PRICE IN EUR NET]]+G73*E73</f>
        <v>180.21465820017215</v>
      </c>
      <c r="G73" s="9">
        <v>0.14399999999999999</v>
      </c>
    </row>
    <row r="74" spans="1:7" x14ac:dyDescent="0.25">
      <c r="A74">
        <v>5</v>
      </c>
      <c r="B74" t="s">
        <v>107</v>
      </c>
      <c r="C74" t="s">
        <v>124</v>
      </c>
      <c r="D74" s="7">
        <v>2580.8831999999998</v>
      </c>
      <c r="E74" s="11">
        <v>205.25899565045475</v>
      </c>
      <c r="F74" s="6">
        <f>Tabela1104310673232458232324232452323423242352358106793[[#This Row],[PRICE IN EUR NET]]+G74*E74</f>
        <v>234.81629102412023</v>
      </c>
      <c r="G74" s="9">
        <v>0.14399999999999999</v>
      </c>
    </row>
    <row r="75" spans="1:7" x14ac:dyDescent="0.25">
      <c r="A75">
        <v>5</v>
      </c>
      <c r="B75" t="s">
        <v>108</v>
      </c>
      <c r="C75" t="s">
        <v>125</v>
      </c>
      <c r="D75" s="7">
        <v>230.1696</v>
      </c>
      <c r="E75" s="12">
        <v>28.639545972600192</v>
      </c>
      <c r="F75" s="6">
        <f>Tabela1104310673232458232324232452323423242352358106793[[#This Row],[PRICE IN EUR NET]]+G75*E75</f>
        <v>32.763640592654617</v>
      </c>
      <c r="G75" s="9">
        <v>0.14399999999999999</v>
      </c>
    </row>
    <row r="76" spans="1:7" x14ac:dyDescent="0.25">
      <c r="A76">
        <v>5</v>
      </c>
      <c r="B76" t="s">
        <v>109</v>
      </c>
      <c r="C76" t="s">
        <v>126</v>
      </c>
      <c r="D76" s="7">
        <v>345.25439999999998</v>
      </c>
      <c r="E76" s="12">
        <v>38.189937896866937</v>
      </c>
      <c r="F76" s="6">
        <f>Tabela1104310673232458232324232452323423242352358106793[[#This Row],[PRICE IN EUR NET]]+G76*E76</f>
        <v>43.689288954015773</v>
      </c>
      <c r="G76" s="9">
        <v>0.14399999999999999</v>
      </c>
    </row>
    <row r="77" spans="1:7" x14ac:dyDescent="0.25">
      <c r="A77">
        <v>5</v>
      </c>
      <c r="B77" t="s">
        <v>110</v>
      </c>
      <c r="C77" t="s">
        <v>127</v>
      </c>
      <c r="D77" s="10">
        <v>100.8657</v>
      </c>
      <c r="E77" s="12">
        <v>15.90956667364455</v>
      </c>
      <c r="F77" s="6">
        <f>Tabela1104310673232458232324232452323423242352358106793[[#This Row],[PRICE IN EUR NET]]+G77*E77</f>
        <v>18.200544274649364</v>
      </c>
      <c r="G77" s="9">
        <v>0.14399999999999999</v>
      </c>
    </row>
    <row r="78" spans="1:7" x14ac:dyDescent="0.25">
      <c r="A78">
        <v>5</v>
      </c>
      <c r="B78" t="s">
        <v>111</v>
      </c>
      <c r="C78" t="s">
        <v>128</v>
      </c>
      <c r="D78" s="10">
        <v>281.3184</v>
      </c>
      <c r="E78" s="12">
        <v>28.639545972600192</v>
      </c>
      <c r="F78" s="6">
        <f>Tabela1104310673232458232324232452323423242352358106793[[#This Row],[PRICE IN EUR NET]]+G78*E78</f>
        <v>32.763640592654617</v>
      </c>
      <c r="G78" s="9">
        <v>0.14399999999999999</v>
      </c>
    </row>
    <row r="79" spans="1:7" x14ac:dyDescent="0.25">
      <c r="A79">
        <v>5</v>
      </c>
      <c r="B79" t="s">
        <v>112</v>
      </c>
      <c r="C79" t="s">
        <v>129</v>
      </c>
      <c r="D79" s="10">
        <v>294.10559999999998</v>
      </c>
      <c r="E79" s="12">
        <v>28.639545972600192</v>
      </c>
      <c r="F79" s="6">
        <f>Tabela1104310673232458232324232452323423242352358106793[[#This Row],[PRICE IN EUR NET]]+G79*E79</f>
        <v>32.763640592654617</v>
      </c>
      <c r="G79" s="9">
        <v>0.14399999999999999</v>
      </c>
    </row>
    <row r="80" spans="1:7" x14ac:dyDescent="0.25">
      <c r="A80">
        <v>5</v>
      </c>
      <c r="B80" t="s">
        <v>113</v>
      </c>
      <c r="C80" t="s">
        <v>130</v>
      </c>
      <c r="D80" s="10">
        <v>934.53120000000001</v>
      </c>
      <c r="E80" s="12">
        <v>105.01942176633406</v>
      </c>
      <c r="F80" s="6">
        <f>Tabela1104310673232458232324232452323423242352358106793[[#This Row],[PRICE IN EUR NET]]+G80*E80</f>
        <v>120.14221850068617</v>
      </c>
      <c r="G80" s="9">
        <v>0.14399999999999999</v>
      </c>
    </row>
    <row r="81" spans="1:7" x14ac:dyDescent="0.25">
      <c r="A81">
        <v>5</v>
      </c>
      <c r="B81" t="s">
        <v>114</v>
      </c>
      <c r="C81" t="s">
        <v>131</v>
      </c>
      <c r="D81" s="20">
        <v>639.36</v>
      </c>
      <c r="E81" s="22">
        <v>66.829483869467126</v>
      </c>
      <c r="F81" s="6">
        <f>Tabela1104310673232458232324232452323423242352358106793[[#This Row],[PRICE IN EUR NET]]+G81*E81</f>
        <v>76.45292954667039</v>
      </c>
      <c r="G81" s="9">
        <v>0.14399999999999999</v>
      </c>
    </row>
    <row r="82" spans="1:7" x14ac:dyDescent="0.25">
      <c r="A82">
        <v>5</v>
      </c>
      <c r="B82" t="s">
        <v>115</v>
      </c>
      <c r="C82" t="s">
        <v>132</v>
      </c>
      <c r="D82" s="20">
        <v>530.66879999999992</v>
      </c>
      <c r="E82" s="22">
        <v>62.058939827413774</v>
      </c>
      <c r="F82" s="6">
        <f>Tabela1104310673232458232324232452323423242352358106793[[#This Row],[PRICE IN EUR NET]]+G82*E82</f>
        <v>70.995427162561356</v>
      </c>
      <c r="G82" s="9">
        <v>0.14399999999999999</v>
      </c>
    </row>
    <row r="83" spans="1:7" x14ac:dyDescent="0.25">
      <c r="A83">
        <v>5</v>
      </c>
      <c r="B83" t="s">
        <v>116</v>
      </c>
      <c r="C83" t="s">
        <v>133</v>
      </c>
      <c r="D83" s="20">
        <v>2046.4848</v>
      </c>
      <c r="E83" s="22">
        <v>186.16984160212129</v>
      </c>
      <c r="F83" s="6">
        <f>Tabela1104310673232458232324232452323423242352358106793[[#This Row],[PRICE IN EUR NET]]+G83*E83</f>
        <v>212.97829879282676</v>
      </c>
      <c r="G83" s="9">
        <v>0.14399999999999999</v>
      </c>
    </row>
    <row r="84" spans="1:7" x14ac:dyDescent="0.25">
      <c r="A84">
        <v>5</v>
      </c>
      <c r="B84" t="s">
        <v>117</v>
      </c>
      <c r="C84" t="s">
        <v>134</v>
      </c>
      <c r="D84" s="20">
        <v>2405.4254999999998</v>
      </c>
      <c r="E84" s="22">
        <v>229.13032354104158</v>
      </c>
      <c r="F84" s="6">
        <f>Tabela1104310673232458232324232452323423242352358106793[[#This Row],[PRICE IN EUR NET]]+G84*E84</f>
        <v>262.12509013095155</v>
      </c>
      <c r="G84" s="9">
        <v>0.14399999999999999</v>
      </c>
    </row>
    <row r="85" spans="1:7" x14ac:dyDescent="0.25">
      <c r="A85">
        <v>5</v>
      </c>
      <c r="B85" t="s">
        <v>118</v>
      </c>
      <c r="C85" t="s">
        <v>135</v>
      </c>
      <c r="D85" s="20">
        <v>681.98400000000004</v>
      </c>
      <c r="E85" s="22">
        <v>66.829483869467126</v>
      </c>
      <c r="F85" s="6">
        <f>Tabela1104310673232458232324232452323423242352358106793[[#This Row],[PRICE IN EUR NET]]+G85*E85</f>
        <v>76.45292954667039</v>
      </c>
      <c r="G85" s="9">
        <v>0.14399999999999999</v>
      </c>
    </row>
    <row r="86" spans="1:7" x14ac:dyDescent="0.25">
      <c r="A86">
        <v>5</v>
      </c>
      <c r="B86" t="s">
        <v>119</v>
      </c>
      <c r="C86" t="s">
        <v>136</v>
      </c>
      <c r="D86" s="20">
        <v>209.3904</v>
      </c>
      <c r="E86" s="22">
        <v>42.960481938920289</v>
      </c>
      <c r="F86" s="6">
        <f>Tabela1104310673232458232324232452323423242352358106793[[#This Row],[PRICE IN EUR NET]]+G86*E86</f>
        <v>49.146791338124814</v>
      </c>
      <c r="G86" s="9">
        <v>0.14399999999999999</v>
      </c>
    </row>
    <row r="87" spans="1:7" x14ac:dyDescent="0.25">
      <c r="A87">
        <v>5</v>
      </c>
      <c r="B87" t="s">
        <v>120</v>
      </c>
      <c r="C87" t="s">
        <v>137</v>
      </c>
      <c r="D87" s="20">
        <v>6.4269000000000007</v>
      </c>
      <c r="E87" s="22">
        <v>9.5503919242667425</v>
      </c>
      <c r="F87" s="6">
        <f>Tabela1104310673232458232324232452323423242352358106793[[#This Row],[PRICE IN EUR NET]]+G87*E87</f>
        <v>10.925648361361153</v>
      </c>
      <c r="G87" s="9">
        <v>0.14399999999999999</v>
      </c>
    </row>
    <row r="88" spans="1:7" x14ac:dyDescent="0.25">
      <c r="A88" s="2" t="s">
        <v>5</v>
      </c>
      <c r="B88" s="2" t="s">
        <v>6</v>
      </c>
      <c r="C88" s="2" t="s">
        <v>7</v>
      </c>
    </row>
    <row r="89" spans="1:7" x14ac:dyDescent="0.25">
      <c r="A89" s="4">
        <f>SUM(Tabela1104310673232458232324232452323423242352358106793[WITH FUEL ADD])</f>
        <v>1558.1927662642759</v>
      </c>
      <c r="B89" s="3">
        <v>4.2992999999999997</v>
      </c>
      <c r="C89" s="5">
        <f>A89*B89</f>
        <v>6699.1381600000004</v>
      </c>
    </row>
    <row r="91" spans="1:7" x14ac:dyDescent="0.25">
      <c r="A91" s="2" t="s">
        <v>138</v>
      </c>
    </row>
    <row r="93" spans="1:7" x14ac:dyDescent="0.25">
      <c r="A93" t="s">
        <v>0</v>
      </c>
      <c r="B93" t="s">
        <v>9</v>
      </c>
      <c r="C93" t="s">
        <v>1</v>
      </c>
      <c r="D93" t="s">
        <v>2</v>
      </c>
      <c r="E93" s="7" t="s">
        <v>3</v>
      </c>
      <c r="F93" t="s">
        <v>8</v>
      </c>
      <c r="G93" t="s">
        <v>4</v>
      </c>
    </row>
    <row r="94" spans="1:7" x14ac:dyDescent="0.25">
      <c r="A94">
        <v>4</v>
      </c>
      <c r="B94" t="s">
        <v>139</v>
      </c>
      <c r="C94" t="s">
        <v>142</v>
      </c>
      <c r="D94" s="7">
        <v>1213.7184</v>
      </c>
      <c r="E94" s="11">
        <v>111.91025372195429</v>
      </c>
      <c r="F94" s="6">
        <f>Tabela11043106732324582323242324523234232423523581067934[[#This Row],[PRICE IN EUR NET]]+G94*E94</f>
        <v>128.0253302579157</v>
      </c>
      <c r="G94" s="9">
        <v>0.14399999999999999</v>
      </c>
    </row>
    <row r="95" spans="1:7" x14ac:dyDescent="0.25">
      <c r="A95">
        <v>4</v>
      </c>
      <c r="B95" t="s">
        <v>140</v>
      </c>
      <c r="C95" t="s">
        <v>143</v>
      </c>
      <c r="D95" s="7">
        <v>1521.6768000000002</v>
      </c>
      <c r="E95" s="11">
        <v>128.89028680599242</v>
      </c>
      <c r="F95" s="6">
        <f>Tabela11043106732324582323242324523234232423523581067934[[#This Row],[PRICE IN EUR NET]]+G95*E95</f>
        <v>147.45048810605533</v>
      </c>
      <c r="G95" s="9">
        <v>0.14399999999999999</v>
      </c>
    </row>
    <row r="96" spans="1:7" x14ac:dyDescent="0.25">
      <c r="A96" s="2" t="s">
        <v>5</v>
      </c>
      <c r="B96" s="2" t="s">
        <v>6</v>
      </c>
      <c r="C96" s="2" t="s">
        <v>7</v>
      </c>
    </row>
    <row r="97" spans="1:7" x14ac:dyDescent="0.25">
      <c r="A97" s="4">
        <f>SUM(Tabela11043106732324582323242324523234232423523581067934[WITH FUEL ADD])</f>
        <v>275.47581836397103</v>
      </c>
      <c r="B97" s="3">
        <v>4.2920999999999996</v>
      </c>
      <c r="C97" s="5">
        <f>A97*B97</f>
        <v>1182.36976</v>
      </c>
    </row>
    <row r="99" spans="1:7" x14ac:dyDescent="0.25">
      <c r="D99" s="10"/>
      <c r="E99" s="12"/>
      <c r="F99" s="6"/>
      <c r="G99" s="9"/>
    </row>
    <row r="100" spans="1:7" x14ac:dyDescent="0.25">
      <c r="A100" s="2" t="s">
        <v>145</v>
      </c>
      <c r="D100" s="10"/>
      <c r="E100" s="12"/>
      <c r="F100" s="6"/>
      <c r="G100" s="9"/>
    </row>
    <row r="101" spans="1:7" x14ac:dyDescent="0.25">
      <c r="A101" t="s">
        <v>0</v>
      </c>
      <c r="B101" t="s">
        <v>9</v>
      </c>
      <c r="C101" t="s">
        <v>1</v>
      </c>
      <c r="D101" t="s">
        <v>2</v>
      </c>
      <c r="E101" s="7" t="s">
        <v>3</v>
      </c>
      <c r="F101" t="s">
        <v>8</v>
      </c>
      <c r="G101" t="s">
        <v>4</v>
      </c>
    </row>
    <row r="102" spans="1:7" x14ac:dyDescent="0.25">
      <c r="A102">
        <v>4</v>
      </c>
      <c r="B102" t="s">
        <v>141</v>
      </c>
      <c r="C102" t="s">
        <v>144</v>
      </c>
      <c r="D102" s="7">
        <v>1206.7920000000001</v>
      </c>
      <c r="E102" s="11">
        <v>109.78942704568244</v>
      </c>
      <c r="F102" s="6">
        <f>Tabela110431067323245823232423245232342324235235810679345[[#This Row],[PRICE IN EUR NET]]+G102*E102</f>
        <v>125.59910454026071</v>
      </c>
      <c r="G102" s="9">
        <v>0.14399999999999999</v>
      </c>
    </row>
    <row r="103" spans="1:7" x14ac:dyDescent="0.25">
      <c r="A103" s="2" t="s">
        <v>5</v>
      </c>
      <c r="B103" s="2" t="s">
        <v>6</v>
      </c>
      <c r="C103" s="2" t="s">
        <v>7</v>
      </c>
    </row>
    <row r="104" spans="1:7" x14ac:dyDescent="0.25">
      <c r="A104" s="4">
        <f>SUM(Tabela110431067323245823232423245232342324235235810679345[WITH FUEL ADD])</f>
        <v>125.59910454026071</v>
      </c>
      <c r="B104" s="3">
        <v>4.2882999999999996</v>
      </c>
      <c r="C104" s="5">
        <f>A104*B104</f>
        <v>538.60663999999997</v>
      </c>
    </row>
    <row r="106" spans="1:7" x14ac:dyDescent="0.25">
      <c r="B106" s="14"/>
      <c r="D106" s="7"/>
      <c r="E106" s="11"/>
      <c r="F106" s="6"/>
      <c r="G106" s="9"/>
    </row>
    <row r="107" spans="1:7" x14ac:dyDescent="0.25">
      <c r="A107" s="2" t="s">
        <v>12</v>
      </c>
    </row>
    <row r="108" spans="1:7" x14ac:dyDescent="0.25">
      <c r="A108" t="s">
        <v>0</v>
      </c>
      <c r="B108" t="s">
        <v>9</v>
      </c>
      <c r="C108" t="s">
        <v>1</v>
      </c>
      <c r="D108" t="s">
        <v>2</v>
      </c>
      <c r="E108" s="7" t="s">
        <v>3</v>
      </c>
      <c r="F108" t="s">
        <v>8</v>
      </c>
      <c r="G108" t="s">
        <v>4</v>
      </c>
    </row>
    <row r="109" spans="1:7" x14ac:dyDescent="0.25">
      <c r="A109">
        <v>4</v>
      </c>
      <c r="B109" t="s">
        <v>146</v>
      </c>
      <c r="C109" t="s">
        <v>147</v>
      </c>
      <c r="D109" s="7">
        <v>239.76</v>
      </c>
      <c r="E109" s="11">
        <v>28.640889094697847</v>
      </c>
      <c r="F109" s="6">
        <f>Tabela11043106732324582323242324523234232423523581067934510[[#This Row],[PRICE IN EUR NET]]+G109*E109</f>
        <v>32.765177124334336</v>
      </c>
      <c r="G109" s="9">
        <v>0.14399999999999999</v>
      </c>
    </row>
    <row r="110" spans="1:7" x14ac:dyDescent="0.25">
      <c r="A110" s="2" t="s">
        <v>5</v>
      </c>
      <c r="B110" s="2" t="s">
        <v>6</v>
      </c>
      <c r="C110" s="2" t="s">
        <v>7</v>
      </c>
    </row>
    <row r="111" spans="1:7" x14ac:dyDescent="0.25">
      <c r="A111" s="4">
        <f>SUM(Tabela11043106732324582323242324523234232423523581067934510[WITH FUEL ADD])</f>
        <v>32.765177124334336</v>
      </c>
      <c r="B111" s="3">
        <v>4.319</v>
      </c>
      <c r="C111" s="5">
        <f>A111*B111</f>
        <v>141.5128</v>
      </c>
    </row>
    <row r="112" spans="1:7" x14ac:dyDescent="0.25">
      <c r="D112" s="10"/>
      <c r="E112" s="12"/>
      <c r="F112" s="6"/>
      <c r="G112" s="9"/>
    </row>
    <row r="113" spans="1:7" x14ac:dyDescent="0.25">
      <c r="D113" s="10"/>
      <c r="E113" s="12"/>
      <c r="F113" s="6"/>
      <c r="G113" s="9"/>
    </row>
    <row r="114" spans="1:7" x14ac:dyDescent="0.25">
      <c r="D114" s="10"/>
      <c r="E114" s="12"/>
      <c r="F114" s="6"/>
      <c r="G114" s="9"/>
    </row>
    <row r="115" spans="1:7" x14ac:dyDescent="0.25">
      <c r="A115" t="s">
        <v>148</v>
      </c>
      <c r="C115" t="s">
        <v>149</v>
      </c>
      <c r="D115" s="10"/>
      <c r="E115" s="12"/>
      <c r="F115" s="6"/>
      <c r="G115" s="9"/>
    </row>
    <row r="116" spans="1:7" x14ac:dyDescent="0.25">
      <c r="A116" s="4">
        <f>A23+A44+A65+A89+A97+A104+A111</f>
        <v>5208.6558389164111</v>
      </c>
      <c r="C116" s="8">
        <f>C23+C44+C65+C89+C97+C104+C111</f>
        <v>22463.874399999997</v>
      </c>
      <c r="D116" s="10"/>
      <c r="E116" s="12"/>
      <c r="F116" s="6"/>
      <c r="G116" s="9"/>
    </row>
    <row r="117" spans="1:7" x14ac:dyDescent="0.25">
      <c r="D117" s="10"/>
      <c r="E117" s="12"/>
      <c r="F117" s="6"/>
      <c r="G117" s="9"/>
    </row>
    <row r="118" spans="1:7" x14ac:dyDescent="0.25">
      <c r="D118" s="10"/>
      <c r="E118" s="12"/>
      <c r="F118" s="6"/>
      <c r="G118" s="9"/>
    </row>
    <row r="119" spans="1:7" x14ac:dyDescent="0.25">
      <c r="A119" s="2"/>
      <c r="B119" s="2"/>
      <c r="C119" s="2"/>
    </row>
    <row r="120" spans="1:7" x14ac:dyDescent="0.25">
      <c r="A120" s="4"/>
      <c r="B120" s="3"/>
      <c r="C120" s="5"/>
    </row>
    <row r="123" spans="1:7" x14ac:dyDescent="0.25">
      <c r="A123" s="1"/>
    </row>
    <row r="126" spans="1:7" x14ac:dyDescent="0.25">
      <c r="B126" s="14"/>
      <c r="D126" s="7"/>
      <c r="E126" s="11"/>
      <c r="F126" s="6"/>
      <c r="G126" s="9"/>
    </row>
    <row r="127" spans="1:7" x14ac:dyDescent="0.25">
      <c r="D127" s="7"/>
      <c r="E127" s="11"/>
      <c r="F127" s="6"/>
      <c r="G127" s="9"/>
    </row>
    <row r="128" spans="1:7" x14ac:dyDescent="0.25">
      <c r="D128" s="7"/>
      <c r="E128" s="11"/>
      <c r="F128" s="6"/>
      <c r="G128" s="9"/>
    </row>
    <row r="129" spans="4:7" x14ac:dyDescent="0.25">
      <c r="D129" s="7"/>
      <c r="E129" s="11"/>
      <c r="F129" s="6"/>
      <c r="G129" s="9"/>
    </row>
    <row r="130" spans="4:7" x14ac:dyDescent="0.25">
      <c r="D130" s="7"/>
      <c r="E130" s="12"/>
      <c r="F130" s="6"/>
      <c r="G130" s="9"/>
    </row>
    <row r="131" spans="4:7" x14ac:dyDescent="0.25">
      <c r="D131" s="7"/>
      <c r="E131" s="12"/>
      <c r="F131" s="6"/>
      <c r="G131" s="9"/>
    </row>
    <row r="132" spans="4:7" x14ac:dyDescent="0.25">
      <c r="D132" s="10"/>
      <c r="E132" s="12"/>
      <c r="F132" s="6"/>
      <c r="G132" s="9"/>
    </row>
    <row r="133" spans="4:7" x14ac:dyDescent="0.25">
      <c r="D133" s="10"/>
      <c r="E133" s="12"/>
      <c r="F133" s="6"/>
      <c r="G133" s="9"/>
    </row>
    <row r="134" spans="4:7" x14ac:dyDescent="0.25">
      <c r="D134" s="10"/>
      <c r="E134" s="12"/>
      <c r="F134" s="6"/>
      <c r="G134" s="9"/>
    </row>
    <row r="135" spans="4:7" x14ac:dyDescent="0.25">
      <c r="D135" s="10"/>
      <c r="E135" s="12"/>
      <c r="F135" s="6"/>
      <c r="G135" s="9"/>
    </row>
    <row r="136" spans="4:7" x14ac:dyDescent="0.25">
      <c r="D136" s="10"/>
      <c r="E136" s="12"/>
      <c r="F136" s="6"/>
      <c r="G136" s="9"/>
    </row>
    <row r="137" spans="4:7" x14ac:dyDescent="0.25">
      <c r="D137" s="10"/>
      <c r="E137" s="12"/>
      <c r="F137" s="6"/>
      <c r="G137" s="9"/>
    </row>
    <row r="138" spans="4:7" x14ac:dyDescent="0.25">
      <c r="D138" s="10"/>
      <c r="E138" s="12"/>
      <c r="F138" s="6"/>
      <c r="G138" s="9"/>
    </row>
    <row r="139" spans="4:7" x14ac:dyDescent="0.25">
      <c r="D139" s="10"/>
      <c r="E139" s="12"/>
      <c r="F139" s="6"/>
      <c r="G139" s="9"/>
    </row>
    <row r="140" spans="4:7" x14ac:dyDescent="0.25">
      <c r="D140" s="10"/>
      <c r="E140" s="12"/>
      <c r="F140" s="6"/>
      <c r="G140" s="9"/>
    </row>
    <row r="141" spans="4:7" x14ac:dyDescent="0.25">
      <c r="D141" s="10"/>
      <c r="E141" s="12"/>
      <c r="F141" s="6"/>
      <c r="G141" s="9"/>
    </row>
    <row r="142" spans="4:7" x14ac:dyDescent="0.25">
      <c r="D142" s="10"/>
      <c r="E142" s="12"/>
      <c r="F142" s="6"/>
      <c r="G142" s="9"/>
    </row>
    <row r="143" spans="4:7" x14ac:dyDescent="0.25">
      <c r="D143" s="10"/>
      <c r="E143" s="12"/>
      <c r="F143" s="6"/>
      <c r="G143" s="9"/>
    </row>
    <row r="144" spans="4:7" x14ac:dyDescent="0.25">
      <c r="D144" s="10"/>
      <c r="E144" s="12"/>
      <c r="F144" s="6"/>
      <c r="G144" s="9"/>
    </row>
    <row r="145" spans="1:7" x14ac:dyDescent="0.25">
      <c r="D145" s="10"/>
      <c r="E145" s="12"/>
      <c r="F145" s="6"/>
      <c r="G145" s="9"/>
    </row>
    <row r="146" spans="1:7" x14ac:dyDescent="0.25">
      <c r="D146" s="10"/>
      <c r="E146" s="12"/>
      <c r="F146" s="6"/>
      <c r="G146" s="9"/>
    </row>
    <row r="147" spans="1:7" x14ac:dyDescent="0.25">
      <c r="A147" s="2"/>
      <c r="B147" s="2"/>
      <c r="C147" s="2"/>
    </row>
    <row r="148" spans="1:7" x14ac:dyDescent="0.25">
      <c r="A148" s="4"/>
      <c r="B148" s="3"/>
      <c r="C148" s="5"/>
    </row>
    <row r="151" spans="1:7" x14ac:dyDescent="0.25">
      <c r="A151" s="1"/>
    </row>
    <row r="154" spans="1:7" x14ac:dyDescent="0.25">
      <c r="B154" s="14"/>
      <c r="D154" s="7"/>
      <c r="E154" s="11"/>
      <c r="F154" s="6"/>
      <c r="G154" s="9"/>
    </row>
    <row r="155" spans="1:7" x14ac:dyDescent="0.25">
      <c r="D155" s="7"/>
      <c r="E155" s="11"/>
      <c r="F155" s="6"/>
      <c r="G155" s="9"/>
    </row>
    <row r="156" spans="1:7" x14ac:dyDescent="0.25">
      <c r="D156" s="7"/>
      <c r="E156" s="11"/>
      <c r="F156" s="6"/>
      <c r="G156" s="9"/>
    </row>
    <row r="157" spans="1:7" x14ac:dyDescent="0.25">
      <c r="D157" s="7"/>
      <c r="E157" s="11"/>
      <c r="F157" s="6"/>
      <c r="G157" s="9"/>
    </row>
    <row r="158" spans="1:7" x14ac:dyDescent="0.25">
      <c r="D158" s="7"/>
      <c r="E158" s="16"/>
      <c r="F158" s="6"/>
      <c r="G158" s="9"/>
    </row>
    <row r="159" spans="1:7" x14ac:dyDescent="0.25">
      <c r="D159" s="7"/>
      <c r="E159" s="12"/>
      <c r="F159" s="6"/>
      <c r="G159" s="9"/>
    </row>
    <row r="160" spans="1:7" x14ac:dyDescent="0.25">
      <c r="D160" s="10"/>
      <c r="E160" s="12"/>
      <c r="F160" s="6"/>
      <c r="G160" s="9"/>
    </row>
    <row r="161" spans="1:7" x14ac:dyDescent="0.25">
      <c r="D161" s="10"/>
      <c r="E161" s="12"/>
      <c r="F161" s="6"/>
      <c r="G161" s="9"/>
    </row>
    <row r="162" spans="1:7" x14ac:dyDescent="0.25">
      <c r="D162" s="10"/>
      <c r="E162" s="12"/>
      <c r="F162" s="6"/>
      <c r="G162" s="9"/>
    </row>
    <row r="163" spans="1:7" x14ac:dyDescent="0.25">
      <c r="D163" s="10"/>
      <c r="E163" s="12"/>
      <c r="F163" s="6"/>
      <c r="G163" s="9"/>
    </row>
    <row r="164" spans="1:7" x14ac:dyDescent="0.25">
      <c r="D164" s="10"/>
      <c r="E164" s="12"/>
      <c r="F164" s="6"/>
      <c r="G164" s="9"/>
    </row>
    <row r="165" spans="1:7" x14ac:dyDescent="0.25">
      <c r="D165" s="10"/>
      <c r="E165" s="12"/>
      <c r="F165" s="6"/>
      <c r="G165" s="9"/>
    </row>
    <row r="166" spans="1:7" x14ac:dyDescent="0.25">
      <c r="D166" s="10"/>
      <c r="E166" s="12"/>
      <c r="F166" s="6"/>
      <c r="G166" s="9"/>
    </row>
    <row r="167" spans="1:7" x14ac:dyDescent="0.25">
      <c r="D167" s="10"/>
      <c r="E167" s="12"/>
      <c r="F167" s="6"/>
      <c r="G167" s="9"/>
    </row>
    <row r="168" spans="1:7" x14ac:dyDescent="0.25">
      <c r="A168" s="2"/>
      <c r="B168" s="2"/>
      <c r="C168" s="2"/>
    </row>
    <row r="169" spans="1:7" x14ac:dyDescent="0.25">
      <c r="A169" s="4"/>
      <c r="B169" s="3"/>
      <c r="C169" s="5"/>
    </row>
    <row r="171" spans="1:7" x14ac:dyDescent="0.25">
      <c r="A171" s="1"/>
    </row>
    <row r="174" spans="1:7" x14ac:dyDescent="0.25">
      <c r="D174" s="7"/>
      <c r="E174" s="11"/>
      <c r="F174" s="6"/>
      <c r="G174" s="9"/>
    </row>
    <row r="175" spans="1:7" x14ac:dyDescent="0.25">
      <c r="D175" s="7"/>
      <c r="E175" s="16"/>
      <c r="F175" s="6"/>
      <c r="G175" s="9"/>
    </row>
    <row r="176" spans="1:7" x14ac:dyDescent="0.25">
      <c r="D176" s="7"/>
      <c r="E176" s="11"/>
      <c r="F176" s="6"/>
      <c r="G176" s="9"/>
    </row>
    <row r="177" spans="4:7" x14ac:dyDescent="0.25">
      <c r="D177" s="7"/>
      <c r="E177" s="11"/>
      <c r="F177" s="6"/>
      <c r="G177" s="9"/>
    </row>
    <row r="178" spans="4:7" x14ac:dyDescent="0.25">
      <c r="D178" s="7"/>
      <c r="E178" s="12"/>
      <c r="F178" s="6"/>
      <c r="G178" s="9"/>
    </row>
    <row r="179" spans="4:7" x14ac:dyDescent="0.25">
      <c r="D179" s="7"/>
      <c r="E179" s="12"/>
      <c r="F179" s="6"/>
      <c r="G179" s="9"/>
    </row>
    <row r="180" spans="4:7" x14ac:dyDescent="0.25">
      <c r="D180" s="10"/>
      <c r="E180" s="12"/>
      <c r="F180" s="6"/>
      <c r="G180" s="9"/>
    </row>
    <row r="181" spans="4:7" x14ac:dyDescent="0.25">
      <c r="D181" s="10"/>
      <c r="E181" s="12"/>
      <c r="F181" s="6"/>
      <c r="G181" s="9"/>
    </row>
    <row r="182" spans="4:7" x14ac:dyDescent="0.25">
      <c r="D182" s="10"/>
      <c r="E182" s="12"/>
      <c r="F182" s="6"/>
      <c r="G182" s="9"/>
    </row>
    <row r="183" spans="4:7" x14ac:dyDescent="0.25">
      <c r="D183" s="10"/>
      <c r="E183" s="12"/>
      <c r="F183" s="6"/>
      <c r="G183" s="9"/>
    </row>
    <row r="184" spans="4:7" x14ac:dyDescent="0.25">
      <c r="D184" s="10"/>
      <c r="E184" s="12"/>
      <c r="F184" s="6"/>
      <c r="G184" s="9"/>
    </row>
    <row r="185" spans="4:7" x14ac:dyDescent="0.25">
      <c r="D185" s="10"/>
      <c r="E185" s="12"/>
      <c r="F185" s="6"/>
      <c r="G185" s="9"/>
    </row>
    <row r="186" spans="4:7" x14ac:dyDescent="0.25">
      <c r="D186" s="10"/>
      <c r="E186" s="12"/>
      <c r="F186" s="6"/>
      <c r="G186" s="9"/>
    </row>
    <row r="187" spans="4:7" x14ac:dyDescent="0.25">
      <c r="D187" s="10"/>
      <c r="E187" s="12"/>
      <c r="F187" s="6"/>
      <c r="G187" s="9"/>
    </row>
    <row r="188" spans="4:7" x14ac:dyDescent="0.25">
      <c r="D188" s="10"/>
      <c r="E188" s="12"/>
      <c r="F188" s="6"/>
      <c r="G188" s="9"/>
    </row>
    <row r="189" spans="4:7" x14ac:dyDescent="0.25">
      <c r="D189" s="10"/>
      <c r="E189" s="12"/>
      <c r="F189" s="6"/>
      <c r="G189" s="9"/>
    </row>
    <row r="190" spans="4:7" x14ac:dyDescent="0.25">
      <c r="D190" s="10"/>
      <c r="E190" s="12"/>
      <c r="F190" s="6"/>
      <c r="G190" s="9"/>
    </row>
    <row r="191" spans="4:7" x14ac:dyDescent="0.25">
      <c r="D191" s="10"/>
      <c r="E191" s="12"/>
      <c r="F191" s="6"/>
      <c r="G191" s="9"/>
    </row>
    <row r="192" spans="4:7" x14ac:dyDescent="0.25">
      <c r="D192" s="10"/>
      <c r="E192" s="12"/>
      <c r="F192" s="6"/>
      <c r="G192" s="9"/>
    </row>
    <row r="193" spans="1:7" x14ac:dyDescent="0.25">
      <c r="D193" s="10"/>
      <c r="E193" s="16"/>
      <c r="F193" s="6"/>
      <c r="G193" s="9"/>
    </row>
    <row r="194" spans="1:7" x14ac:dyDescent="0.25">
      <c r="D194" s="10"/>
      <c r="E194" s="12"/>
      <c r="F194" s="6"/>
      <c r="G194" s="9"/>
    </row>
    <row r="195" spans="1:7" x14ac:dyDescent="0.25">
      <c r="A195" s="2"/>
      <c r="B195" s="2"/>
      <c r="C195" s="2"/>
    </row>
    <row r="196" spans="1:7" x14ac:dyDescent="0.25">
      <c r="A196" s="4"/>
      <c r="B196" s="3"/>
      <c r="C196" s="5"/>
    </row>
    <row r="199" spans="1:7" x14ac:dyDescent="0.25">
      <c r="A199" s="1"/>
    </row>
    <row r="202" spans="1:7" x14ac:dyDescent="0.25">
      <c r="D202" s="7"/>
      <c r="E202" s="16"/>
      <c r="F202" s="6"/>
      <c r="G202" s="9"/>
    </row>
    <row r="203" spans="1:7" x14ac:dyDescent="0.25">
      <c r="D203" s="7"/>
      <c r="E203" s="11"/>
      <c r="F203" s="6"/>
      <c r="G203" s="9"/>
    </row>
    <row r="204" spans="1:7" x14ac:dyDescent="0.25">
      <c r="D204" s="7"/>
      <c r="E204" s="11"/>
      <c r="F204" s="6"/>
      <c r="G204" s="9"/>
    </row>
    <row r="205" spans="1:7" x14ac:dyDescent="0.25">
      <c r="D205" s="7"/>
      <c r="E205" s="11"/>
      <c r="F205" s="6"/>
      <c r="G205" s="9"/>
    </row>
    <row r="206" spans="1:7" x14ac:dyDescent="0.25">
      <c r="D206" s="7"/>
      <c r="E206" s="12"/>
      <c r="F206" s="6"/>
      <c r="G206" s="9"/>
    </row>
    <row r="207" spans="1:7" x14ac:dyDescent="0.25">
      <c r="D207" s="7"/>
      <c r="E207" s="12"/>
      <c r="F207" s="6"/>
      <c r="G207" s="9"/>
    </row>
    <row r="208" spans="1:7" x14ac:dyDescent="0.25">
      <c r="D208" s="10"/>
      <c r="E208" s="12"/>
      <c r="F208" s="6"/>
      <c r="G208" s="9"/>
    </row>
    <row r="209" spans="1:7" x14ac:dyDescent="0.25">
      <c r="D209" s="10"/>
      <c r="E209" s="12"/>
      <c r="F209" s="6"/>
      <c r="G209" s="9"/>
    </row>
    <row r="210" spans="1:7" x14ac:dyDescent="0.25">
      <c r="D210" s="10"/>
      <c r="E210" s="12"/>
      <c r="F210" s="6"/>
      <c r="G210" s="9"/>
    </row>
    <row r="211" spans="1:7" x14ac:dyDescent="0.25">
      <c r="D211" s="10"/>
      <c r="E211" s="12"/>
      <c r="F211" s="6"/>
      <c r="G211" s="9"/>
    </row>
    <row r="212" spans="1:7" x14ac:dyDescent="0.25">
      <c r="A212" s="2"/>
      <c r="B212" s="2"/>
      <c r="C212" s="2"/>
    </row>
    <row r="213" spans="1:7" x14ac:dyDescent="0.25">
      <c r="A213" s="4"/>
      <c r="B213" s="3"/>
      <c r="C213" s="5"/>
    </row>
    <row r="222" spans="1:7" x14ac:dyDescent="0.25">
      <c r="A222" t="s">
        <v>10</v>
      </c>
      <c r="C222" t="s">
        <v>11</v>
      </c>
    </row>
    <row r="223" spans="1:7" x14ac:dyDescent="0.25">
      <c r="A223" s="13" t="e">
        <f>A213+A196+A169+A148+A120+A102+#REF!+A89+A65+A44+A23</f>
        <v>#REF!</v>
      </c>
      <c r="C223" s="8" t="e">
        <f>C213+C196+C169+C148+C120+C102+#REF!+C89+C65+C44+C23</f>
        <v>#VALUE!</v>
      </c>
    </row>
  </sheetData>
  <phoneticPr fontId="11" type="noConversion"/>
  <pageMargins left="0.7" right="0.7" top="0.75" bottom="0.75" header="0.3" footer="0.3"/>
  <pageSetup paperSize="9" scale="20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FD7D93-44BB-4368-B724-09022ED5EF13}"/>
</file>

<file path=customXml/itemProps2.xml><?xml version="1.0" encoding="utf-8"?>
<ds:datastoreItem xmlns:ds="http://schemas.openxmlformats.org/officeDocument/2006/customXml" ds:itemID="{D7C60C1F-5AD1-443C-B11E-814960C3F2F2}"/>
</file>

<file path=customXml/itemProps3.xml><?xml version="1.0" encoding="utf-8"?>
<ds:datastoreItem xmlns:ds="http://schemas.openxmlformats.org/officeDocument/2006/customXml" ds:itemID="{46D0585D-BDF6-406C-8F73-A43A25E44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2024-05-13T10:06:43Z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