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onca\Desktop\do wysłania\raporty dla klientów\action\"/>
    </mc:Choice>
  </mc:AlternateContent>
  <xr:revisionPtr revIDLastSave="0" documentId="13_ncr:1_{403B0587-9432-4265-A3DC-70B836876DA0}" xr6:coauthVersionLast="47" xr6:coauthVersionMax="47" xr10:uidLastSave="{00000000-0000-0000-0000-000000000000}"/>
  <bookViews>
    <workbookView xWindow="-120" yWindow="-120" windowWidth="29040" windowHeight="15720" xr2:uid="{5D1465A8-0E5B-4E11-BE60-1C9967BD37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4" i="1"/>
  <c r="F55" i="1"/>
  <c r="F56" i="1"/>
  <c r="F5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38" i="1" l="1"/>
  <c r="F137" i="1"/>
  <c r="F136" i="1"/>
  <c r="F76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71" i="1"/>
  <c r="F72" i="1"/>
  <c r="F73" i="1"/>
  <c r="F74" i="1"/>
  <c r="F75" i="1"/>
  <c r="F77" i="1"/>
  <c r="F78" i="1"/>
  <c r="F79" i="1"/>
  <c r="F80" i="1"/>
  <c r="F81" i="1"/>
  <c r="F82" i="1"/>
  <c r="F83" i="1"/>
  <c r="F84" i="1"/>
  <c r="F85" i="1"/>
  <c r="F86" i="1"/>
  <c r="F87" i="1"/>
  <c r="F88" i="1"/>
  <c r="F45" i="1"/>
  <c r="F43" i="1"/>
  <c r="F51" i="1"/>
  <c r="F50" i="1"/>
  <c r="F39" i="1"/>
  <c r="F42" i="1"/>
  <c r="F48" i="1"/>
  <c r="F40" i="1"/>
  <c r="F46" i="1"/>
  <c r="F47" i="1"/>
  <c r="F49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69" i="1"/>
  <c r="F70" i="1"/>
  <c r="F8" i="1"/>
  <c r="F68" i="1"/>
  <c r="F67" i="1"/>
  <c r="F44" i="1"/>
  <c r="F52" i="1"/>
  <c r="F53" i="1"/>
  <c r="F38" i="1"/>
  <c r="F41" i="1"/>
  <c r="F37" i="1"/>
  <c r="A141" i="1" l="1"/>
  <c r="A131" i="1"/>
  <c r="C131" i="1" s="1"/>
  <c r="A31" i="1"/>
  <c r="A91" i="1"/>
  <c r="A61" i="1"/>
  <c r="C141" i="1" l="1"/>
  <c r="A147" i="1"/>
  <c r="C91" i="1"/>
  <c r="C31" i="1"/>
  <c r="C61" i="1"/>
  <c r="C147" i="1" l="1"/>
</calcChain>
</file>

<file path=xl/sharedStrings.xml><?xml version="1.0" encoding="utf-8"?>
<sst xmlns="http://schemas.openxmlformats.org/spreadsheetml/2006/main" count="355" uniqueCount="219">
  <si>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</si>
  <si>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</si>
  <si>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</si>
  <si>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</si>
  <si>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</si>
  <si>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</si>
  <si>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</si>
  <si>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</si>
  <si>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</si>
  <si>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</si>
  <si>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</si>
  <si>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</si>
  <si>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EE</t>
  </si>
  <si>
    <t>LV</t>
  </si>
  <si>
    <t>LT</t>
  </si>
  <si>
    <t>FI</t>
  </si>
  <si>
    <t>12.02.01.2024-16.02.2024</t>
  </si>
  <si>
    <t>doręczone 12.02.2024</t>
  </si>
  <si>
    <t>doręczone 13.02.2024</t>
  </si>
  <si>
    <t>doręczone 14.02.2024</t>
  </si>
  <si>
    <t>doręczone 15.02.2024</t>
  </si>
  <si>
    <t>doręczone 16.02.2024</t>
  </si>
  <si>
    <t>PL00398730</t>
  </si>
  <si>
    <t>PL00398739</t>
  </si>
  <si>
    <t>PL00398725</t>
  </si>
  <si>
    <t>PL00398733</t>
  </si>
  <si>
    <t>PL00398734</t>
  </si>
  <si>
    <t>PL00398732</t>
  </si>
  <si>
    <t>PL00398626</t>
  </si>
  <si>
    <t>PL00398729</t>
  </si>
  <si>
    <t>PL00398842</t>
  </si>
  <si>
    <t>PL00398557</t>
  </si>
  <si>
    <t>PL00398663</t>
  </si>
  <si>
    <t>PL00398719</t>
  </si>
  <si>
    <t>PL00398683</t>
  </si>
  <si>
    <t>PL00398731</t>
  </si>
  <si>
    <t>PL00398841</t>
  </si>
  <si>
    <t>PL00398619</t>
  </si>
  <si>
    <t>PL00398727</t>
  </si>
  <si>
    <t>PL00398831</t>
  </si>
  <si>
    <t>PL00398735</t>
  </si>
  <si>
    <t>PL00398646</t>
  </si>
  <si>
    <t>PL00398826</t>
  </si>
  <si>
    <t>PL00398933</t>
  </si>
  <si>
    <t>PL00398973</t>
  </si>
  <si>
    <t>PL00398926</t>
  </si>
  <si>
    <t>PL00398967</t>
  </si>
  <si>
    <t>PL00398969</t>
  </si>
  <si>
    <t>PL00398927</t>
  </si>
  <si>
    <t>PL00399000</t>
  </si>
  <si>
    <t>PL00398972</t>
  </si>
  <si>
    <t>PL00398958</t>
  </si>
  <si>
    <t>PL00399017</t>
  </si>
  <si>
    <t>PL00398962</t>
  </si>
  <si>
    <t>PL00398923</t>
  </si>
  <si>
    <t>PL00398929</t>
  </si>
  <si>
    <t>PL00398963</t>
  </si>
  <si>
    <t>PL00398965</t>
  </si>
  <si>
    <t>PL00398938</t>
  </si>
  <si>
    <t>PL00398976</t>
  </si>
  <si>
    <t>PL00398971</t>
  </si>
  <si>
    <t>PL00398728</t>
  </si>
  <si>
    <t>PL00398921</t>
  </si>
  <si>
    <t>PL00398974</t>
  </si>
  <si>
    <t>PL00399219</t>
  </si>
  <si>
    <t>PL00398925</t>
  </si>
  <si>
    <t>PL00399211</t>
  </si>
  <si>
    <t>PL00399121</t>
  </si>
  <si>
    <t>PL00399136</t>
  </si>
  <si>
    <t>PL00399135</t>
  </si>
  <si>
    <t>PL00399182</t>
  </si>
  <si>
    <t>PL00399220</t>
  </si>
  <si>
    <t>PL00399140</t>
  </si>
  <si>
    <t>PL00399192</t>
  </si>
  <si>
    <t>PL00399171</t>
  </si>
  <si>
    <t>PL00399118</t>
  </si>
  <si>
    <t>PL00399127</t>
  </si>
  <si>
    <t>PL00399212</t>
  </si>
  <si>
    <t>PL00399222</t>
  </si>
  <si>
    <t>PL00399131</t>
  </si>
  <si>
    <t>PL00399114</t>
  </si>
  <si>
    <t>PL00399132</t>
  </si>
  <si>
    <t>PL00399133</t>
  </si>
  <si>
    <t>PL00399179</t>
  </si>
  <si>
    <t>PL00399271</t>
  </si>
  <si>
    <t>PL00399138</t>
  </si>
  <si>
    <t>PL00399408</t>
  </si>
  <si>
    <t>PL00399340</t>
  </si>
  <si>
    <t>PL00399406</t>
  </si>
  <si>
    <t>PL00399414</t>
  </si>
  <si>
    <t>PL00399119</t>
  </si>
  <si>
    <t>PL00399130</t>
  </si>
  <si>
    <t>PL00399415</t>
  </si>
  <si>
    <t>PL00399334</t>
  </si>
  <si>
    <t>PL00399325</t>
  </si>
  <si>
    <t>PL00399468</t>
  </si>
  <si>
    <t>PL00399331</t>
  </si>
  <si>
    <t>PL00399347</t>
  </si>
  <si>
    <t>PL00399322</t>
  </si>
  <si>
    <t>PL00399327</t>
  </si>
  <si>
    <t>PL00399445</t>
  </si>
  <si>
    <t>PL00399324</t>
  </si>
  <si>
    <t>PL00399326</t>
  </si>
  <si>
    <t>PL00399221</t>
  </si>
  <si>
    <t>PL00399478</t>
  </si>
  <si>
    <t>PL00399321</t>
  </si>
  <si>
    <t>PL00399402</t>
  </si>
  <si>
    <t>PL00399330</t>
  </si>
  <si>
    <t>PL00399354</t>
  </si>
  <si>
    <t>PL00399349</t>
  </si>
  <si>
    <t>PL00399319</t>
  </si>
  <si>
    <t>PL00399469</t>
  </si>
  <si>
    <t>PL00399356</t>
  </si>
  <si>
    <t>PL00399345</t>
  </si>
  <si>
    <t>PL00399318</t>
  </si>
  <si>
    <t>PL00399116</t>
  </si>
  <si>
    <t>PL00399129</t>
  </si>
  <si>
    <t>PL00399470</t>
  </si>
  <si>
    <t>PL00399320</t>
  </si>
  <si>
    <t>PL00398878</t>
  </si>
  <si>
    <t>PL00399429</t>
  </si>
  <si>
    <t>ZA/EUDR-24/000421,ZA/EUDR-24/000368</t>
  </si>
  <si>
    <t>ZA/EUI-24/0015647</t>
  </si>
  <si>
    <t>ZA/EUI-24/0035243</t>
  </si>
  <si>
    <t>ZA/EUI-24/0034972</t>
  </si>
  <si>
    <t>ZA/EUI-24/0034364</t>
  </si>
  <si>
    <t>ZA/EUI-24/0034040</t>
  </si>
  <si>
    <t>ZA/EUI-24/0033292</t>
  </si>
  <si>
    <t>ZZA/EUI-24/0034877 Estonia24</t>
  </si>
  <si>
    <t>ZA/EUI-24/0028848</t>
  </si>
  <si>
    <t>ZA/EUI-24/0034132</t>
  </si>
  <si>
    <t>ZA/EUI-24/0032068 Estonia24</t>
  </si>
  <si>
    <t>ZA/EUI-24/0028702</t>
  </si>
  <si>
    <t>ZA/EU-24/00001053</t>
  </si>
  <si>
    <t>ZA/EUDR-24/000424,ZA/EUI-24/0031686</t>
  </si>
  <si>
    <t>ZA/EUI-24/0031723A,ZA/EUI-24/0033037A</t>
  </si>
  <si>
    <t>ZA/EUI-24/0034893</t>
  </si>
  <si>
    <t>ZA/EUI-24/0027314</t>
  </si>
  <si>
    <t>ZA/EUI-24/0035217</t>
  </si>
  <si>
    <t>ZA/EUI-24/0026265</t>
  </si>
  <si>
    <t>ZA/EUI-24/0032343</t>
  </si>
  <si>
    <t>ZA/EU-24/00001194</t>
  </si>
  <si>
    <t>ZA/EUI-24/0035768</t>
  </si>
  <si>
    <t>ZA/EUI-24/0033431</t>
  </si>
  <si>
    <t>ZA/EUI-24/0035980</t>
  </si>
  <si>
    <t>ZA/EUI-24/0034382</t>
  </si>
  <si>
    <t>ZA/EUI-24/0034844</t>
  </si>
  <si>
    <t>ZA/EUI-24/0034341</t>
  </si>
  <si>
    <t>ZA/EUI-24/0036123</t>
  </si>
  <si>
    <t>ZA/EUI-24/0035575</t>
  </si>
  <si>
    <t>Wyd.1028274</t>
  </si>
  <si>
    <t>ZA/EUI-24/0032835</t>
  </si>
  <si>
    <t>ZA/EUI-24/0034755 Estonia24</t>
  </si>
  <si>
    <t>ZA/EU-24/00000973</t>
  </si>
  <si>
    <t>ZA/EU-24/00001172</t>
  </si>
  <si>
    <t>ZA/EU-24/00001199</t>
  </si>
  <si>
    <t>ZA/EU-24/00001159</t>
  </si>
  <si>
    <t>ZA/EUI-24/0036013,ZA/EUI-24/0035220 Estonia24</t>
  </si>
  <si>
    <t>ZA/EUI-24/0035158</t>
  </si>
  <si>
    <t>ZA/EUI-24/0033706</t>
  </si>
  <si>
    <t>ZA/EUI-24/0034313B</t>
  </si>
  <si>
    <t>ZA/EUI-24/0034313A</t>
  </si>
  <si>
    <t>ZA/EUI-24/0037216</t>
  </si>
  <si>
    <t>ZA/EUI-24/0035962 Estonia24</t>
  </si>
  <si>
    <t>ZA/EUI-24/0037458</t>
  </si>
  <si>
    <t>ZA/EUI-24/0036176B</t>
  </si>
  <si>
    <t>ZA/EUI-24/0036176A</t>
  </si>
  <si>
    <t>ZA/EUI-24/0037935</t>
  </si>
  <si>
    <t>ZA/EUI-24/0037425</t>
  </si>
  <si>
    <t>ZA/EUDR-24/000425,ZA/EUI-24/0036286 delivery by tr</t>
  </si>
  <si>
    <t>ZA/EUI-24/0033711</t>
  </si>
  <si>
    <t>ZA/EUI-24/0037441</t>
  </si>
  <si>
    <t>ZA/EUI-24/0036289</t>
  </si>
  <si>
    <t>ZA/EUI-24/0033883B Estonia24</t>
  </si>
  <si>
    <t>ZA/EUI-24/0033883A Estonia24</t>
  </si>
  <si>
    <t>ZA/EUI-24/0037131B Estonia24</t>
  </si>
  <si>
    <t>ZA/EUI-24/0037131A Estonia24</t>
  </si>
  <si>
    <t>ZA/EUI-24/0035400 Estonia24</t>
  </si>
  <si>
    <t>ZA/EUDR-24/000478,ZA/EUI-24/0036827</t>
  </si>
  <si>
    <t>ZA/EUI-24/0032113</t>
  </si>
  <si>
    <t>ZA/EUI-24/0035706</t>
  </si>
  <si>
    <t>ZA/EUI-24/0033704</t>
  </si>
  <si>
    <t>ZA/EUI-24/0033776</t>
  </si>
  <si>
    <t>ZA/EUI-24/0035916</t>
  </si>
  <si>
    <t>ZA/EUI-24/0038342</t>
  </si>
  <si>
    <t>ZA/EUI-24/0034666</t>
  </si>
  <si>
    <t>ZA/EUDR-24/000523,ZA/EUDR-24/000480,ZA/EUI-24/0036</t>
  </si>
  <si>
    <t>ZA/EUI-24/0033467</t>
  </si>
  <si>
    <t>ZA/EUI-24/0037403B</t>
  </si>
  <si>
    <t>ZA/EUI-24/0037403A</t>
  </si>
  <si>
    <t>ZA/EUI-24/0033432</t>
  </si>
  <si>
    <t>ZA/EUI-24/0033502</t>
  </si>
  <si>
    <t>ZA/EUI-24/0037993</t>
  </si>
  <si>
    <t>ZA/EUI-24/0038908</t>
  </si>
  <si>
    <t>ZA/EUI-24/0038859B</t>
  </si>
  <si>
    <t>ZA/EUI-24/0038859A</t>
  </si>
  <si>
    <t>ZA/EUI-24/0034715</t>
  </si>
  <si>
    <t>ZA/EUI-24/0039018,ZA/EUI-24/0037460 Estonia24</t>
  </si>
  <si>
    <t>ZA/EUI-24/0036072B</t>
  </si>
  <si>
    <t>ZA/EUI-24/0035094A</t>
  </si>
  <si>
    <t>ZA/EUI-24/0035094B</t>
  </si>
  <si>
    <t>ZA/EUDR-24/000484,ZA/EUDR-24/000447,ZA/EUI-24/0035</t>
  </si>
  <si>
    <t>ZA/EUI-24/0031603</t>
  </si>
  <si>
    <t>ZA/EUI-24/0037367</t>
  </si>
  <si>
    <t>ZA/EUI-24/0037003</t>
  </si>
  <si>
    <t>ZA/EUI-24/0033918B Estonia24</t>
  </si>
  <si>
    <t>ZA/EUI-24/0033558</t>
  </si>
  <si>
    <t>ZA/EUI-24/0033427</t>
  </si>
  <si>
    <t>ZA/EUDR-24/000509,ZA/EUI-24/0038936</t>
  </si>
  <si>
    <t>ZA/EUI-24/0037213,ZA/EU-24/00000901</t>
  </si>
  <si>
    <t>ZA/EU-24/00001268 Estonia24</t>
  </si>
  <si>
    <t>ZA/EUI-24/0034004</t>
  </si>
  <si>
    <t>ZA/EUI-24/0038134</t>
  </si>
  <si>
    <t>ZA/EUI-24/0028942</t>
  </si>
  <si>
    <t>ZA/EUI-24/0036043</t>
  </si>
  <si>
    <t>ZA/EUI-24/0033736</t>
  </si>
  <si>
    <t>ZA/EUI-24/0038315</t>
  </si>
  <si>
    <t>Kris RosePC: 7900XTX | 7950X3D + 7900XT</t>
  </si>
  <si>
    <t>ZA/EUI-24/0033918A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</si>
</sst>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€-2]\ #,##0.00;[Red]\-[$€-2]\ 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3" fillId="0" borderId="0"/>
  </cellStyleXfs>
  <cellXfs count="21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2" fontId="4" fillId="0" borderId="0" xfId="2" applyNumberFormat="1" applyAlignment="1">
      <alignment horizontal="center"/>
    </xf>
    <xf numFmtId="0" fontId="4" fillId="0" borderId="0" xfId="15" applyFont="1"/>
    <xf numFmtId="2" fontId="0" fillId="0" borderId="0" xfId="0" applyNumberFormat="1" applyAlignment="1">
      <alignment horizontal="right"/>
    </xf>
    <xf numFmtId="0" fontId="11" fillId="0" borderId="0" xfId="14" applyFont="1" applyAlignment="1">
      <alignment horizontal="left"/>
    </xf>
    <xf numFmtId="2" fontId="4" fillId="0" borderId="0" xfId="2" applyNumberFormat="1" applyAlignment="1">
      <alignment horizontal="right"/>
    </xf>
    <xf numFmtId="165" fontId="0" fillId="0" borderId="0" xfId="0" applyNumberFormat="1"/>
    <xf numFmtId="0" fontId="11" fillId="0" borderId="0" xfId="14" applyFont="1" applyFill="1" applyAlignment="1">
      <alignment horizontal="left"/>
    </xf>
    <xf numFmtId="2" fontId="4" fillId="0" borderId="0" xfId="15" applyNumberFormat="1" applyFont="1" applyFill="1"/>
    <xf numFmtId="2" fontId="4" fillId="0" borderId="0" xfId="2" applyNumberFormat="1" applyFont="1" applyFill="1" applyAlignment="1">
      <alignment horizontal="right"/>
    </xf>
    <xf numFmtId="0" fontId="4" fillId="0" borderId="0" xfId="15" applyFont="1" applyFill="1"/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30"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numFmt numFmtId="2" formatCode="0.0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center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36:G58" totalsRowShown="0">
  <autoFilter ref="A36:G58" xr:uid="{FF00F00F-3A06-438B-8C27-21CC27738712}"/>
  <sortState xmlns:xlrd2="http://schemas.microsoft.com/office/spreadsheetml/2017/richdata2" ref="A37:G53">
    <sortCondition ref="C36:C53"/>
  </sortState>
  <tableColumns count="7">
    <tableColumn id="1" xr3:uid="{23CA0931-19EA-4022-A85D-41B7A0D28C1A}" name="MONTH"/>
    <tableColumn id="7" xr3:uid="{3248CB81-C778-47E6-A613-2B39BAC98D52}" name="ZLECENIE" dataDxfId="29" dataCellStyle="Normalny 14"/>
    <tableColumn id="2" xr3:uid="{E09E5A1F-A03D-4AED-B825-8A8DDAC5A357}" name="CMR NUMBER" dataDxfId="28" dataCellStyle="Normalny 15"/>
    <tableColumn id="3" xr3:uid="{6B0FA87A-B129-4FDD-A7A0-D44FB48CA8CB}" name="Total Weight" dataDxfId="27" dataCellStyle="Normalny 15"/>
    <tableColumn id="4" xr3:uid="{25895EC7-1BFF-45AC-81FC-B8BC9BFA1C99}" name="PRICE IN EUR NET" dataDxfId="26" dataCellStyle="Normalny 2"/>
    <tableColumn id="6" xr3:uid="{CB3A7561-2E58-4970-A451-204E25AC249C}" name="WITH FUEL ADD" dataDxfId="25">
      <calculatedColumnFormula>Tabela110431067323245823232423245232342324235235810679[[#This Row],[PRICE IN EUR NET]]+G37*E37</calculatedColumnFormula>
    </tableColumn>
    <tableColumn id="5" xr3:uid="{4B6A1247-087A-4AEC-A04C-DE8D97EE24F5}" name="FUEL ADD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66:G88" totalsRowShown="0">
  <autoFilter ref="A66:G88" xr:uid="{1E8F86E3-B86D-423E-8EF5-97DEDECF2B49}"/>
  <tableColumns count="7">
    <tableColumn id="1" xr3:uid="{0D586682-1E55-4671-8243-4AE4FB31D34C}" name="MONTH"/>
    <tableColumn id="7" xr3:uid="{60056748-9C25-481F-A36A-0E1DB3919DE3}" name="ZLECENIE" dataDxfId="23" dataCellStyle="Normalny 14"/>
    <tableColumn id="2" xr3:uid="{7565674D-C4B7-4CB6-93DC-B21FAE484B38}" name="CMR NUMBER" dataDxfId="22" dataCellStyle="Normalny 14"/>
    <tableColumn id="3" xr3:uid="{45804FBB-87DD-47E4-8510-49DB1A9A1EE7}" name="Total Weight" dataDxfId="21" dataCellStyle="Normalny 15"/>
    <tableColumn id="4" xr3:uid="{5BA32A79-0942-46B4-AA69-9999F941DE37}" name="PRICE IN EUR NET" dataDxfId="20" dataCellStyle="Normalny 2"/>
    <tableColumn id="6" xr3:uid="{415DAA56-4E7F-48AB-AE62-9BA5B5BC7741}" name="WITH FUEL ADD" dataDxfId="19">
      <calculatedColumnFormula>Tabela1104310673232458232324232452323423242352358106793[[#This Row],[PRICE IN EUR NET]]+G67*E67</calculatedColumnFormula>
    </tableColumn>
    <tableColumn id="5" xr3:uid="{8817C261-8DEC-49B2-9738-2152010D9076}" name="FUEL ADD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7:G28" totalsRowShown="0">
  <autoFilter ref="A7:G28" xr:uid="{AB09C13B-D852-45CF-9FB7-ECD052D5385E}"/>
  <tableColumns count="7">
    <tableColumn id="1" xr3:uid="{62555B29-3AEC-4272-975F-0AF3F3EE17DF}" name="MONTH"/>
    <tableColumn id="7" xr3:uid="{8A5AA220-8ED2-477A-A753-00E98D6D35AF}" name="ZLECENIE" dataDxfId="17" dataCellStyle="Normalny 14"/>
    <tableColumn id="2" xr3:uid="{949C5D44-5CCE-47B1-AD34-818F9395F637}" name="CMR NUMBER" dataDxfId="16" dataCellStyle="Normalny 15"/>
    <tableColumn id="3" xr3:uid="{A1AA1BA9-1C7F-4F78-AE08-CB1533C36CE9}" name="Total Weight" dataDxfId="1" dataCellStyle="Normalny 15"/>
    <tableColumn id="4" xr3:uid="{090FE9BD-8BCF-43F0-A6C8-C76C6414055B}" name="PRICE IN EUR NET" dataDxfId="15" dataCellStyle="Normalny 2"/>
    <tableColumn id="6" xr3:uid="{82378B25-A6C3-4436-B740-C52BDD0958DD}" name="WITH FUEL ADD" dataDxfId="14">
      <calculatedColumnFormula>Tabela11043106732324582323242324523234232423523581067[[#This Row],[PRICE IN EUR NET]]+G8*E8</calculatedColumnFormula>
    </tableColumn>
    <tableColumn id="5" xr3:uid="{C3897C57-40D6-4754-B111-59E9EF2898EA}" name="FUEL ADD" dataDxfId="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BB4ACD-4356-43E6-9A02-6C2F6B932B0B}" name="Tabela11043106732324582323242324523234232423523581067932" displayName="Tabela11043106732324582323242324523234232423523581067932" ref="A96:G128" totalsRowShown="0">
  <autoFilter ref="A96:G128" xr:uid="{4BBB4ACD-4356-43E6-9A02-6C2F6B932B0B}"/>
  <tableColumns count="7">
    <tableColumn id="1" xr3:uid="{7E063B43-156B-4EDA-932F-9117FA00DA96}" name="MONTH"/>
    <tableColumn id="7" xr3:uid="{2EC476F6-46CD-4A3A-913A-195DC4D21828}" name="ZLECENIE" dataDxfId="12" dataCellStyle="Normalny 14"/>
    <tableColumn id="2" xr3:uid="{765F55A7-7BD8-448B-A572-60572B7C1E78}" name="CMR NUMBER" dataDxfId="0" dataCellStyle="Normalny 14"/>
    <tableColumn id="3" xr3:uid="{558FB575-9600-4A80-84F4-ACB24E738D04}" name="Total Weight" dataDxfId="11" dataCellStyle="Normalny 15"/>
    <tableColumn id="4" xr3:uid="{F4DBB3AA-E187-4FB4-806B-03BFF0D1AD05}" name="PRICE IN EUR NET" dataDxfId="10" dataCellStyle="Normalny 2"/>
    <tableColumn id="6" xr3:uid="{E98FF9AD-C9B8-417D-9DCF-215CE4E1C7E6}" name="WITH FUEL ADD" dataDxfId="9">
      <calculatedColumnFormula>Tabela11043106732324582323242324523234232423523581067932[[#This Row],[PRICE IN EUR NET]]+G97*E97</calculatedColumnFormula>
    </tableColumn>
    <tableColumn id="5" xr3:uid="{68A6195F-3490-4B7B-B458-09FCD8BDD153}" name="FUEL ADD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778DEF-9F7B-4ABE-8212-78B4B91DCC5E}" name="Tabela110431067323245823232423245232342324235235810679324" displayName="Tabela110431067323245823232423245232342324235235810679324" ref="A135:G138" totalsRowShown="0">
  <autoFilter ref="A135:G138" xr:uid="{47778DEF-9F7B-4ABE-8212-78B4B91DCC5E}"/>
  <tableColumns count="7">
    <tableColumn id="1" xr3:uid="{6DF8C596-30E4-482B-9AC4-92E533D4DAA2}" name="MONTH"/>
    <tableColumn id="7" xr3:uid="{7C2EB8E0-56C6-4CEE-A23A-68514C8FD530}" name="ZLECENIE" dataDxfId="7" dataCellStyle="Normalny 14"/>
    <tableColumn id="2" xr3:uid="{75714E3D-5E6C-48F7-B69A-46EF4C7CB458}" name="CMR NUMBER" dataDxfId="6" dataCellStyle="Normalny 15"/>
    <tableColumn id="3" xr3:uid="{0967E812-C231-4805-97BC-33CDA94A40B2}" name="Total Weight" dataDxfId="5" dataCellStyle="Normalny 15"/>
    <tableColumn id="4" xr3:uid="{A95F3F30-D782-44DE-BB16-819C928F3F61}" name="PRICE IN EUR NET" dataDxfId="4" dataCellStyle="Normalny 2"/>
    <tableColumn id="6" xr3:uid="{7F3F45C7-55DF-4747-A723-0D5184C147D1}" name="WITH FUEL ADD" dataDxfId="3">
      <calculatedColumnFormula>Tabela110431067323245823232423245232342324235235810679324[[#This Row],[PRICE IN EUR NET]]+G136*E136</calculatedColumnFormula>
    </tableColumn>
    <tableColumn id="5" xr3:uid="{54E9A310-470C-4D53-83A0-34291CC70FB7}" name="FUEL AD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I147"/>
  <sheetViews>
    <sheetView tabSelected="1" topLeftCell="A119" zoomScale="85" zoomScaleNormal="85" workbookViewId="0">
      <selection activeCell="K143" sqref="K143"/>
    </sheetView>
  </sheetViews>
  <sheetFormatPr defaultRowHeight="15" x14ac:dyDescent="0.25"/>
  <cols>
    <col min="1" max="1" width="20.42578125" customWidth="1"/>
    <col min="2" max="2" width="21.28515625" customWidth="1"/>
    <col min="3" max="3" width="16.85546875" customWidth="1"/>
    <col min="4" max="4" width="19.7109375" customWidth="1"/>
    <col min="5" max="5" width="14.7109375" style="7" customWidth="1"/>
    <col min="6" max="6" width="15.140625" customWidth="1"/>
    <col min="9" max="9" width="8.42578125" customWidth="1"/>
    <col min="11" max="11" width="11.28515625" bestFit="1" customWidth="1"/>
    <col min="12" max="12" width="11.7109375" bestFit="1" customWidth="1"/>
  </cols>
  <sheetData>
    <row r="1" spans="1:9" x14ac:dyDescent="0.25">
      <c r="A1" s="2" t="s">
        <v>16</v>
      </c>
      <c r="D1" s="2"/>
    </row>
    <row r="2" spans="1:9" x14ac:dyDescent="0.25">
      <c r="A2" s="2"/>
      <c r="D2" s="2"/>
    </row>
    <row r="5" spans="1:9" x14ac:dyDescent="0.25">
      <c r="A5" s="1" t="s">
        <v>17</v>
      </c>
    </row>
    <row r="7" spans="1:9" x14ac:dyDescent="0.25">
      <c r="A7" t="s">
        <v>0</v>
      </c>
      <c r="B7" t="s">
        <v>9</v>
      </c>
      <c r="C7" t="s">
        <v>1</v>
      </c>
      <c r="D7" t="s">
        <v>2</v>
      </c>
      <c r="E7" s="7" t="s">
        <v>3</v>
      </c>
      <c r="F7" t="s">
        <v>8</v>
      </c>
      <c r="G7" t="s">
        <v>4</v>
      </c>
    </row>
    <row r="8" spans="1:9" x14ac:dyDescent="0.25">
      <c r="A8">
        <v>2</v>
      </c>
      <c r="B8" t="s">
        <v>121</v>
      </c>
      <c r="C8" t="s">
        <v>22</v>
      </c>
      <c r="D8" s="7">
        <v>25.274699999999999</v>
      </c>
      <c r="E8" s="13">
        <v>15.446984965367065</v>
      </c>
      <c r="F8" s="6">
        <f>Tabela11043106732324582323242324523234232423523581067[[#This Row],[PRICE IN EUR NET]]+G8*E8</f>
        <v>17.702244770310656</v>
      </c>
      <c r="G8" s="9">
        <v>0.14599999999999999</v>
      </c>
      <c r="I8" t="s">
        <v>13</v>
      </c>
    </row>
    <row r="9" spans="1:9" x14ac:dyDescent="0.25">
      <c r="A9">
        <v>2</v>
      </c>
      <c r="B9" s="17" t="s">
        <v>122</v>
      </c>
      <c r="C9" t="s">
        <v>23</v>
      </c>
      <c r="D9" s="7">
        <v>715.94999999999993</v>
      </c>
      <c r="E9" s="19">
        <v>68.950818912595267</v>
      </c>
      <c r="F9" s="6">
        <f>Tabela11043106732324582323242324523234232423523581067[[#This Row],[PRICE IN EUR NET]]+G9*E9</f>
        <v>79.017638473834182</v>
      </c>
      <c r="G9" s="9">
        <v>0.14599999999999999</v>
      </c>
      <c r="I9" t="s">
        <v>14</v>
      </c>
    </row>
    <row r="10" spans="1:9" x14ac:dyDescent="0.25">
      <c r="A10">
        <v>2</v>
      </c>
      <c r="B10" s="17" t="s">
        <v>123</v>
      </c>
      <c r="C10" t="s">
        <v>24</v>
      </c>
      <c r="D10" s="7">
        <v>1003.2624</v>
      </c>
      <c r="E10" s="19">
        <v>93.879583941436749</v>
      </c>
      <c r="F10" s="6">
        <f>Tabela11043106732324582323242324523234232423523581067[[#This Row],[PRICE IN EUR NET]]+G10*E10</f>
        <v>107.58600319688651</v>
      </c>
      <c r="G10" s="9">
        <v>0.14599999999999999</v>
      </c>
      <c r="I10" t="s">
        <v>13</v>
      </c>
    </row>
    <row r="11" spans="1:9" x14ac:dyDescent="0.25">
      <c r="A11">
        <v>2</v>
      </c>
      <c r="B11" s="17" t="s">
        <v>124</v>
      </c>
      <c r="C11" t="s">
        <v>25</v>
      </c>
      <c r="D11" s="7">
        <v>437.96159999999998</v>
      </c>
      <c r="E11" s="19">
        <v>47.740171890564554</v>
      </c>
      <c r="F11" s="6">
        <f>Tabela11043106732324582323242324523234232423523581067[[#This Row],[PRICE IN EUR NET]]+G11*E11</f>
        <v>54.710236986586978</v>
      </c>
      <c r="G11" s="9">
        <v>0.14599999999999999</v>
      </c>
      <c r="I11" t="s">
        <v>13</v>
      </c>
    </row>
    <row r="12" spans="1:9" x14ac:dyDescent="0.25">
      <c r="A12">
        <v>2</v>
      </c>
      <c r="B12" s="17" t="s">
        <v>125</v>
      </c>
      <c r="C12" t="s">
        <v>26</v>
      </c>
      <c r="D12" s="7">
        <v>159.84</v>
      </c>
      <c r="E12" s="19">
        <v>28.639933282368474</v>
      </c>
      <c r="F12" s="6">
        <f>Tabela11043106732324582323242324523234232423523581067[[#This Row],[PRICE IN EUR NET]]+G12*E12</f>
        <v>32.821363541594273</v>
      </c>
      <c r="G12" s="9">
        <v>0.14599999999999999</v>
      </c>
      <c r="I12" t="s">
        <v>13</v>
      </c>
    </row>
    <row r="13" spans="1:9" x14ac:dyDescent="0.25">
      <c r="A13">
        <v>2</v>
      </c>
      <c r="B13" s="17" t="s">
        <v>126</v>
      </c>
      <c r="C13" t="s">
        <v>27</v>
      </c>
      <c r="D13" s="7">
        <v>311.15519999999998</v>
      </c>
      <c r="E13" s="19">
        <v>38.188894294252556</v>
      </c>
      <c r="F13" s="6">
        <f>Tabela11043106732324582323242324523234232423523581067[[#This Row],[PRICE IN EUR NET]]+G13*E13</f>
        <v>43.764472861213427</v>
      </c>
      <c r="G13" s="9">
        <v>0.14599999999999999</v>
      </c>
      <c r="I13" t="s">
        <v>13</v>
      </c>
    </row>
    <row r="14" spans="1:9" x14ac:dyDescent="0.25">
      <c r="A14">
        <v>2</v>
      </c>
      <c r="B14" s="17" t="s">
        <v>127</v>
      </c>
      <c r="C14" t="s">
        <v>28</v>
      </c>
      <c r="D14" s="7">
        <v>575.42399999999998</v>
      </c>
      <c r="E14" s="19">
        <v>53.040517061644316</v>
      </c>
      <c r="F14" s="6">
        <f>Tabela11043106732324582323242324523234232423523581067[[#This Row],[PRICE IN EUR NET]]+G14*E14</f>
        <v>60.784432552644382</v>
      </c>
      <c r="G14" s="9">
        <v>0.14599999999999999</v>
      </c>
      <c r="I14" t="s">
        <v>14</v>
      </c>
    </row>
    <row r="15" spans="1:9" x14ac:dyDescent="0.25">
      <c r="A15">
        <v>2</v>
      </c>
      <c r="B15" s="17" t="s">
        <v>128</v>
      </c>
      <c r="C15" t="s">
        <v>29</v>
      </c>
      <c r="D15" s="7">
        <v>661.73760000000004</v>
      </c>
      <c r="E15" s="19">
        <v>73.514490235596625</v>
      </c>
      <c r="F15" s="6">
        <f>Tabela11043106732324582323242324523234232423523581067[[#This Row],[PRICE IN EUR NET]]+G15*E15</f>
        <v>84.247605809993729</v>
      </c>
      <c r="G15" s="9">
        <v>0.14599999999999999</v>
      </c>
      <c r="I15" t="s">
        <v>12</v>
      </c>
    </row>
    <row r="16" spans="1:9" x14ac:dyDescent="0.25">
      <c r="A16">
        <v>2</v>
      </c>
      <c r="B16" s="17" t="s">
        <v>129</v>
      </c>
      <c r="C16" t="s">
        <v>30</v>
      </c>
      <c r="D16" s="7">
        <v>252.54719999999998</v>
      </c>
      <c r="E16" s="19">
        <v>28.639933282368474</v>
      </c>
      <c r="F16" s="6">
        <f>Tabela11043106732324582323242324523234232423523581067[[#This Row],[PRICE IN EUR NET]]+G16*E16</f>
        <v>32.821363541594273</v>
      </c>
      <c r="G16" s="9">
        <v>0.14599999999999999</v>
      </c>
      <c r="I16" t="s">
        <v>13</v>
      </c>
    </row>
    <row r="17" spans="1:9" x14ac:dyDescent="0.25">
      <c r="A17">
        <v>2</v>
      </c>
      <c r="B17" s="17" t="s">
        <v>130</v>
      </c>
      <c r="C17" t="s">
        <v>31</v>
      </c>
      <c r="D17" s="7">
        <v>223.77600000000001</v>
      </c>
      <c r="E17" s="19">
        <v>51.60886788519008</v>
      </c>
      <c r="F17" s="6">
        <f>Tabela11043106732324582323242324523234232423523581067[[#This Row],[PRICE IN EUR NET]]+G17*E17</f>
        <v>59.143762596427834</v>
      </c>
      <c r="G17" s="9">
        <v>0.14599999999999999</v>
      </c>
      <c r="I17" t="s">
        <v>15</v>
      </c>
    </row>
    <row r="18" spans="1:9" x14ac:dyDescent="0.25">
      <c r="A18">
        <v>2</v>
      </c>
      <c r="B18" s="17" t="s">
        <v>131</v>
      </c>
      <c r="C18" t="s">
        <v>32</v>
      </c>
      <c r="D18" s="7">
        <v>586.08000000000004</v>
      </c>
      <c r="E18" s="19">
        <v>53.040517061644316</v>
      </c>
      <c r="F18" s="6">
        <f>Tabela11043106732324582323242324523234232423523581067[[#This Row],[PRICE IN EUR NET]]+G18*E18</f>
        <v>60.784432552644382</v>
      </c>
      <c r="G18" s="9">
        <v>0.14599999999999999</v>
      </c>
      <c r="I18" t="s">
        <v>14</v>
      </c>
    </row>
    <row r="19" spans="1:9" x14ac:dyDescent="0.25">
      <c r="A19">
        <v>2</v>
      </c>
      <c r="B19" s="17" t="s">
        <v>131</v>
      </c>
      <c r="C19" t="s">
        <v>33</v>
      </c>
      <c r="D19" s="7">
        <v>639.36</v>
      </c>
      <c r="E19" s="19">
        <v>73.514490235596625</v>
      </c>
      <c r="F19" s="6">
        <f>Tabela11043106732324582323242324523234232423523581067[[#This Row],[PRICE IN EUR NET]]+G19*E19</f>
        <v>84.247605809993729</v>
      </c>
      <c r="G19" s="9">
        <v>0.14599999999999999</v>
      </c>
      <c r="I19" t="s">
        <v>12</v>
      </c>
    </row>
    <row r="20" spans="1:9" x14ac:dyDescent="0.25">
      <c r="A20">
        <v>2</v>
      </c>
      <c r="B20" s="17" t="s">
        <v>132</v>
      </c>
      <c r="C20" t="s">
        <v>34</v>
      </c>
      <c r="D20" s="7">
        <v>225.37439999999998</v>
      </c>
      <c r="E20" s="19">
        <v>28.639933282368474</v>
      </c>
      <c r="F20" s="6">
        <f>Tabela11043106732324582323242324523234232423523581067[[#This Row],[PRICE IN EUR NET]]+G20*E20</f>
        <v>32.821363541594273</v>
      </c>
      <c r="G20" s="9">
        <v>0.14599999999999999</v>
      </c>
      <c r="I20" t="s">
        <v>14</v>
      </c>
    </row>
    <row r="21" spans="1:9" x14ac:dyDescent="0.25">
      <c r="A21">
        <v>2</v>
      </c>
      <c r="B21" s="17" t="s">
        <v>133</v>
      </c>
      <c r="C21" t="s">
        <v>35</v>
      </c>
      <c r="D21" s="7">
        <v>84.71520000000001</v>
      </c>
      <c r="E21" s="19">
        <v>28.639933282368474</v>
      </c>
      <c r="F21" s="6">
        <f>Tabela11043106732324582323242324523234232423523581067[[#This Row],[PRICE IN EUR NET]]+G21*E21</f>
        <v>32.821363541594273</v>
      </c>
      <c r="G21" s="9">
        <v>0.14599999999999999</v>
      </c>
      <c r="I21" t="s">
        <v>13</v>
      </c>
    </row>
    <row r="22" spans="1:9" x14ac:dyDescent="0.25">
      <c r="A22">
        <v>2</v>
      </c>
      <c r="B22" s="17" t="s">
        <v>134</v>
      </c>
      <c r="C22" t="s">
        <v>36</v>
      </c>
      <c r="D22" s="7">
        <v>219.5136</v>
      </c>
      <c r="E22" s="19">
        <v>28.639933282368474</v>
      </c>
      <c r="F22" s="6">
        <f>Tabela11043106732324582323242324523234232423523581067[[#This Row],[PRICE IN EUR NET]]+G22*E22</f>
        <v>32.821363541594273</v>
      </c>
      <c r="G22" s="9">
        <v>0.14599999999999999</v>
      </c>
      <c r="I22" t="s">
        <v>14</v>
      </c>
    </row>
    <row r="23" spans="1:9" x14ac:dyDescent="0.25">
      <c r="A23">
        <v>2</v>
      </c>
      <c r="B23" s="17" t="s">
        <v>135</v>
      </c>
      <c r="C23" t="s">
        <v>37</v>
      </c>
      <c r="D23" s="7">
        <v>222.17760000000001</v>
      </c>
      <c r="E23" s="19">
        <v>42.96105821576667</v>
      </c>
      <c r="F23" s="6">
        <f>Tabela11043106732324582323242324523234232423523581067[[#This Row],[PRICE IN EUR NET]]+G23*E23</f>
        <v>49.233372715268601</v>
      </c>
      <c r="G23" s="9">
        <v>0.14599999999999999</v>
      </c>
      <c r="I23" t="s">
        <v>12</v>
      </c>
    </row>
    <row r="24" spans="1:9" x14ac:dyDescent="0.25">
      <c r="A24">
        <v>2</v>
      </c>
      <c r="B24" s="17" t="s">
        <v>136</v>
      </c>
      <c r="C24" t="s">
        <v>38</v>
      </c>
      <c r="D24" s="7">
        <v>808.79039999999998</v>
      </c>
      <c r="E24" s="19">
        <v>92.820904857877551</v>
      </c>
      <c r="F24" s="6">
        <f>Tabela11043106732324582323242324523234232423523581067[[#This Row],[PRICE IN EUR NET]]+G24*E24</f>
        <v>106.37275696712767</v>
      </c>
      <c r="G24" s="9">
        <v>0.14599999999999999</v>
      </c>
      <c r="I24" t="s">
        <v>12</v>
      </c>
    </row>
    <row r="25" spans="1:9" x14ac:dyDescent="0.25">
      <c r="A25">
        <v>2</v>
      </c>
      <c r="B25" s="17" t="s">
        <v>137</v>
      </c>
      <c r="C25" t="s">
        <v>39</v>
      </c>
      <c r="D25" s="7">
        <v>418.7808</v>
      </c>
      <c r="E25" s="19">
        <v>47.740171890564554</v>
      </c>
      <c r="F25" s="6">
        <f>Tabela11043106732324582323242324523234232423523581067[[#This Row],[PRICE IN EUR NET]]+G25*E25</f>
        <v>54.710236986586978</v>
      </c>
      <c r="G25" s="9">
        <v>0.14599999999999999</v>
      </c>
      <c r="I25" t="s">
        <v>13</v>
      </c>
    </row>
    <row r="26" spans="1:9" x14ac:dyDescent="0.25">
      <c r="A26">
        <v>2</v>
      </c>
      <c r="B26" s="17" t="s">
        <v>138</v>
      </c>
      <c r="C26" t="s">
        <v>40</v>
      </c>
      <c r="D26" s="7">
        <v>207.792</v>
      </c>
      <c r="E26" s="19">
        <v>28.639933282368474</v>
      </c>
      <c r="F26" s="6">
        <f>Tabela11043106732324582323242324523234232423523581067[[#This Row],[PRICE IN EUR NET]]+G26*E26</f>
        <v>32.821363541594273</v>
      </c>
      <c r="G26" s="9">
        <v>0.14599999999999999</v>
      </c>
      <c r="I26" t="s">
        <v>13</v>
      </c>
    </row>
    <row r="27" spans="1:9" x14ac:dyDescent="0.25">
      <c r="A27">
        <v>2</v>
      </c>
      <c r="B27" s="17" t="s">
        <v>139</v>
      </c>
      <c r="C27" t="s">
        <v>41</v>
      </c>
      <c r="D27" s="7">
        <v>217.38240000000002</v>
      </c>
      <c r="E27" s="19">
        <v>28.639933282368474</v>
      </c>
      <c r="F27" s="6">
        <f>Tabela11043106732324582323242324523234232423523581067[[#This Row],[PRICE IN EUR NET]]+G27*E27</f>
        <v>32.821363541594273</v>
      </c>
      <c r="G27" s="9">
        <v>0.14599999999999999</v>
      </c>
      <c r="I27" t="s">
        <v>14</v>
      </c>
    </row>
    <row r="28" spans="1:9" x14ac:dyDescent="0.25">
      <c r="A28">
        <v>2</v>
      </c>
      <c r="B28" s="17" t="s">
        <v>140</v>
      </c>
      <c r="C28" t="s">
        <v>42</v>
      </c>
      <c r="D28" s="7">
        <v>850.34879999999998</v>
      </c>
      <c r="E28" s="19">
        <v>78.499779924479355</v>
      </c>
      <c r="F28" s="6">
        <f>Tabela11043106732324582323242324523234232423523581067[[#This Row],[PRICE IN EUR NET]]+G28*E28</f>
        <v>89.960747793453336</v>
      </c>
      <c r="G28" s="9">
        <v>0.14599999999999999</v>
      </c>
      <c r="I28" t="s">
        <v>13</v>
      </c>
    </row>
    <row r="29" spans="1:9" x14ac:dyDescent="0.25">
      <c r="B29" s="17"/>
      <c r="D29" s="7"/>
      <c r="E29" s="19"/>
      <c r="F29" s="6"/>
      <c r="G29" s="9"/>
    </row>
    <row r="30" spans="1:9" x14ac:dyDescent="0.25">
      <c r="A30" s="2" t="s">
        <v>5</v>
      </c>
      <c r="B30" s="2" t="s">
        <v>6</v>
      </c>
      <c r="C30" s="2" t="s">
        <v>7</v>
      </c>
    </row>
    <row r="31" spans="1:9" x14ac:dyDescent="0.25">
      <c r="A31" s="4">
        <f>SUM(Tabela11043106732324582323242324523234232423523581067[WITH FUEL ADD])</f>
        <v>1182.0150948641322</v>
      </c>
      <c r="B31" s="3">
        <v>4.3167</v>
      </c>
      <c r="C31" s="5">
        <f>A31*B31</f>
        <v>5102.404559999999</v>
      </c>
    </row>
    <row r="34" spans="1:9" x14ac:dyDescent="0.25">
      <c r="A34" s="1" t="s">
        <v>18</v>
      </c>
    </row>
    <row r="36" spans="1:9" x14ac:dyDescent="0.25">
      <c r="A36" t="s">
        <v>0</v>
      </c>
      <c r="B36" t="s">
        <v>9</v>
      </c>
      <c r="C36" t="s">
        <v>1</v>
      </c>
      <c r="D36" t="s">
        <v>2</v>
      </c>
      <c r="E36" s="7" t="s">
        <v>3</v>
      </c>
      <c r="F36" t="s">
        <v>8</v>
      </c>
      <c r="G36" t="s">
        <v>4</v>
      </c>
    </row>
    <row r="37" spans="1:9" x14ac:dyDescent="0.25">
      <c r="A37">
        <v>2</v>
      </c>
      <c r="B37" t="s">
        <v>141</v>
      </c>
      <c r="C37" t="s">
        <v>43</v>
      </c>
      <c r="D37" s="7">
        <v>55.944000000000003</v>
      </c>
      <c r="E37" s="13">
        <v>15.910351201478742</v>
      </c>
      <c r="F37" s="6">
        <f>Tabela110431067323245823232423245232342324235235810679[[#This Row],[PRICE IN EUR NET]]+G37*E37</f>
        <v>18.233262476894637</v>
      </c>
      <c r="G37" s="9">
        <v>0.14599999999999999</v>
      </c>
      <c r="I37" t="s">
        <v>14</v>
      </c>
    </row>
    <row r="38" spans="1:9" x14ac:dyDescent="0.25">
      <c r="A38">
        <v>2</v>
      </c>
      <c r="B38" t="s">
        <v>142</v>
      </c>
      <c r="C38" t="s">
        <v>44</v>
      </c>
      <c r="D38" s="7">
        <v>137.4624</v>
      </c>
      <c r="E38" s="13">
        <v>28.639094269870608</v>
      </c>
      <c r="F38" s="6">
        <f>Tabela110431067323245823232423245232342324235235810679[[#This Row],[PRICE IN EUR NET]]+G38*E38</f>
        <v>32.820402033271719</v>
      </c>
      <c r="G38" s="9">
        <v>0.14599999999999999</v>
      </c>
      <c r="I38" t="s">
        <v>13</v>
      </c>
    </row>
    <row r="39" spans="1:9" x14ac:dyDescent="0.25">
      <c r="A39">
        <v>2</v>
      </c>
      <c r="B39" s="14" t="s">
        <v>143</v>
      </c>
      <c r="C39" t="s">
        <v>45</v>
      </c>
      <c r="D39" s="10">
        <v>559.43999999999994</v>
      </c>
      <c r="E39" s="15">
        <v>53.04066543438077</v>
      </c>
      <c r="F39" s="6">
        <f>Tabela110431067323245823232423245232342324235235810679[[#This Row],[PRICE IN EUR NET]]+G39*E39</f>
        <v>60.784602587800364</v>
      </c>
      <c r="G39" s="9">
        <v>0.14599999999999999</v>
      </c>
      <c r="I39" t="s">
        <v>14</v>
      </c>
    </row>
    <row r="40" spans="1:9" x14ac:dyDescent="0.25">
      <c r="A40">
        <v>2</v>
      </c>
      <c r="B40" s="14" t="s">
        <v>144</v>
      </c>
      <c r="C40" t="s">
        <v>46</v>
      </c>
      <c r="D40" s="10">
        <v>210.98880000000003</v>
      </c>
      <c r="E40" s="15">
        <v>28.639094269870608</v>
      </c>
      <c r="F40" s="6">
        <f>Tabela110431067323245823232423245232342324235235810679[[#This Row],[PRICE IN EUR NET]]+G40*E40</f>
        <v>32.820402033271719</v>
      </c>
      <c r="G40" s="9">
        <v>0.14599999999999999</v>
      </c>
      <c r="I40" t="s">
        <v>13</v>
      </c>
    </row>
    <row r="41" spans="1:9" x14ac:dyDescent="0.25">
      <c r="A41">
        <v>2</v>
      </c>
      <c r="B41" t="s">
        <v>145</v>
      </c>
      <c r="C41" t="s">
        <v>47</v>
      </c>
      <c r="D41" s="7">
        <v>549.84960000000001</v>
      </c>
      <c r="E41" s="13">
        <v>56.219963031423283</v>
      </c>
      <c r="F41" s="6">
        <f>Tabela110431067323245823232423245232342324235235810679[[#This Row],[PRICE IN EUR NET]]+G41*E41</f>
        <v>64.428077634011089</v>
      </c>
      <c r="G41" s="9">
        <v>0.14599999999999999</v>
      </c>
      <c r="I41" t="s">
        <v>13</v>
      </c>
    </row>
    <row r="42" spans="1:9" x14ac:dyDescent="0.25">
      <c r="A42">
        <v>2</v>
      </c>
      <c r="B42" s="14" t="s">
        <v>146</v>
      </c>
      <c r="C42" t="s">
        <v>48</v>
      </c>
      <c r="D42" s="10">
        <v>189.34379999999999</v>
      </c>
      <c r="E42" s="15">
        <v>28.639094269870608</v>
      </c>
      <c r="F42" s="6">
        <f>Tabela110431067323245823232423245232342324235235810679[[#This Row],[PRICE IN EUR NET]]+G42*E42</f>
        <v>32.820402033271719</v>
      </c>
      <c r="G42" s="9">
        <v>0.14599999999999999</v>
      </c>
      <c r="I42" t="s">
        <v>14</v>
      </c>
    </row>
    <row r="43" spans="1:9" x14ac:dyDescent="0.25">
      <c r="A43">
        <v>2</v>
      </c>
      <c r="B43" s="14" t="s">
        <v>147</v>
      </c>
      <c r="C43" t="s">
        <v>49</v>
      </c>
      <c r="D43" s="10">
        <v>879.71939999999995</v>
      </c>
      <c r="E43" s="15">
        <v>78.500462107208861</v>
      </c>
      <c r="F43" s="6">
        <f>Tabela110431067323245823232423245232342324235235810679[[#This Row],[PRICE IN EUR NET]]+G43*E43</f>
        <v>89.961529574861359</v>
      </c>
      <c r="G43" s="9">
        <v>0.14599999999999999</v>
      </c>
      <c r="I43" t="s">
        <v>13</v>
      </c>
    </row>
    <row r="44" spans="1:9" x14ac:dyDescent="0.25">
      <c r="A44">
        <v>2</v>
      </c>
      <c r="B44" t="s">
        <v>148</v>
      </c>
      <c r="C44" t="s">
        <v>50</v>
      </c>
      <c r="D44" s="7">
        <v>119.88</v>
      </c>
      <c r="E44" s="13">
        <v>28.639094269870608</v>
      </c>
      <c r="F44" s="6">
        <f>Tabela110431067323245823232423245232342324235235810679[[#This Row],[PRICE IN EUR NET]]+G44*E44</f>
        <v>32.820402033271719</v>
      </c>
      <c r="G44" s="9">
        <v>0.14599999999999999</v>
      </c>
      <c r="I44" t="s">
        <v>13</v>
      </c>
    </row>
    <row r="45" spans="1:9" x14ac:dyDescent="0.25">
      <c r="A45">
        <v>2</v>
      </c>
      <c r="B45" s="14" t="s">
        <v>149</v>
      </c>
      <c r="C45" t="s">
        <v>51</v>
      </c>
      <c r="D45" s="10">
        <v>466.7328</v>
      </c>
      <c r="E45" s="15">
        <v>47.740295748613676</v>
      </c>
      <c r="F45" s="6">
        <f>Tabela110431067323245823232423245232342324235235810679[[#This Row],[PRICE IN EUR NET]]+G45*E45</f>
        <v>54.710378927911272</v>
      </c>
      <c r="G45" s="9">
        <v>0.14599999999999999</v>
      </c>
      <c r="I45" t="s">
        <v>13</v>
      </c>
    </row>
    <row r="46" spans="1:9" x14ac:dyDescent="0.25">
      <c r="A46">
        <v>2</v>
      </c>
      <c r="B46" s="14" t="s">
        <v>150</v>
      </c>
      <c r="C46" t="s">
        <v>52</v>
      </c>
      <c r="D46" s="10">
        <v>95.903999999999996</v>
      </c>
      <c r="E46" s="15">
        <v>28.639094269870608</v>
      </c>
      <c r="F46" s="6">
        <f>Tabela110431067323245823232423245232342324235235810679[[#This Row],[PRICE IN EUR NET]]+G46*E46</f>
        <v>32.820402033271719</v>
      </c>
      <c r="G46" s="9">
        <v>0.14599999999999999</v>
      </c>
      <c r="I46" t="s">
        <v>13</v>
      </c>
    </row>
    <row r="47" spans="1:9" x14ac:dyDescent="0.25">
      <c r="A47">
        <v>2</v>
      </c>
      <c r="B47" s="14" t="s">
        <v>151</v>
      </c>
      <c r="C47" t="s">
        <v>53</v>
      </c>
      <c r="D47" s="10">
        <v>575.42399999999998</v>
      </c>
      <c r="E47" s="15">
        <v>56.219963031423283</v>
      </c>
      <c r="F47" s="6">
        <f>Tabela110431067323245823232423245232342324235235810679[[#This Row],[PRICE IN EUR NET]]+G47*E47</f>
        <v>64.428077634011089</v>
      </c>
      <c r="G47" s="9">
        <v>0.14599999999999999</v>
      </c>
      <c r="I47" t="s">
        <v>13</v>
      </c>
    </row>
    <row r="48" spans="1:9" x14ac:dyDescent="0.25">
      <c r="A48">
        <v>2</v>
      </c>
      <c r="B48" s="14" t="s">
        <v>152</v>
      </c>
      <c r="C48" t="s">
        <v>54</v>
      </c>
      <c r="D48" s="10">
        <v>463.53599999999994</v>
      </c>
      <c r="E48" s="15">
        <v>57.761090573012936</v>
      </c>
      <c r="F48" s="6">
        <f>Tabela110431067323245823232423245232342324235235810679[[#This Row],[PRICE IN EUR NET]]+G48*E48</f>
        <v>66.194209796672823</v>
      </c>
      <c r="G48" s="9">
        <v>0.14599999999999999</v>
      </c>
      <c r="I48" t="s">
        <v>12</v>
      </c>
    </row>
    <row r="49" spans="1:9" x14ac:dyDescent="0.25">
      <c r="A49">
        <v>2</v>
      </c>
      <c r="B49" s="14" t="s">
        <v>153</v>
      </c>
      <c r="C49" t="s">
        <v>55</v>
      </c>
      <c r="D49" s="10">
        <v>166.2336</v>
      </c>
      <c r="E49" s="15">
        <v>28.639094269870608</v>
      </c>
      <c r="F49" s="6">
        <f>Tabela110431067323245823232423245232342324235235810679[[#This Row],[PRICE IN EUR NET]]+G49*E49</f>
        <v>32.820402033271719</v>
      </c>
      <c r="G49" s="9">
        <v>0.14599999999999999</v>
      </c>
      <c r="I49" t="s">
        <v>14</v>
      </c>
    </row>
    <row r="50" spans="1:9" x14ac:dyDescent="0.25">
      <c r="A50">
        <v>2</v>
      </c>
      <c r="B50" s="14" t="s">
        <v>154</v>
      </c>
      <c r="C50" t="s">
        <v>56</v>
      </c>
      <c r="D50" s="10">
        <v>349.51680000000005</v>
      </c>
      <c r="E50" s="15">
        <v>38.190850277264317</v>
      </c>
      <c r="F50" s="6">
        <f>Tabela110431067323245823232423245232342324235235810679[[#This Row],[PRICE IN EUR NET]]+G50*E50</f>
        <v>43.766714417744907</v>
      </c>
      <c r="G50" s="9">
        <v>0.14599999999999999</v>
      </c>
      <c r="I50" t="s">
        <v>13</v>
      </c>
    </row>
    <row r="51" spans="1:9" x14ac:dyDescent="0.25">
      <c r="A51">
        <v>2</v>
      </c>
      <c r="B51" s="14" t="s">
        <v>155</v>
      </c>
      <c r="C51" t="s">
        <v>57</v>
      </c>
      <c r="D51" s="10">
        <v>91.108800000000002</v>
      </c>
      <c r="E51" s="15">
        <v>28.639094269870608</v>
      </c>
      <c r="F51" s="6">
        <f>Tabela110431067323245823232423245232342324235235810679[[#This Row],[PRICE IN EUR NET]]+G51*E51</f>
        <v>32.820402033271719</v>
      </c>
      <c r="G51" s="9">
        <v>0.14599999999999999</v>
      </c>
      <c r="I51" t="s">
        <v>13</v>
      </c>
    </row>
    <row r="52" spans="1:9" x14ac:dyDescent="0.25">
      <c r="A52">
        <v>2</v>
      </c>
      <c r="B52" t="s">
        <v>156</v>
      </c>
      <c r="C52" t="s">
        <v>58</v>
      </c>
      <c r="D52" s="7">
        <v>11.988</v>
      </c>
      <c r="E52" s="13">
        <v>9.5494454713493528</v>
      </c>
      <c r="F52" s="6">
        <f>Tabela110431067323245823232423245232342324235235810679[[#This Row],[PRICE IN EUR NET]]+G52*E52</f>
        <v>10.943664510166359</v>
      </c>
      <c r="G52" s="9">
        <v>0.14599999999999999</v>
      </c>
      <c r="I52" t="s">
        <v>14</v>
      </c>
    </row>
    <row r="53" spans="1:9" x14ac:dyDescent="0.25">
      <c r="A53">
        <v>2</v>
      </c>
      <c r="B53" t="s">
        <v>157</v>
      </c>
      <c r="C53" t="s">
        <v>59</v>
      </c>
      <c r="D53" s="7">
        <v>103.896</v>
      </c>
      <c r="E53" s="13">
        <v>47.255083179297593</v>
      </c>
      <c r="F53" s="6">
        <f>Tabela110431067323245823232423245232342324235235810679[[#This Row],[PRICE IN EUR NET]]+G53*E53</f>
        <v>54.154325323475042</v>
      </c>
      <c r="G53" s="9">
        <v>0.14599999999999999</v>
      </c>
      <c r="I53" t="s">
        <v>12</v>
      </c>
    </row>
    <row r="54" spans="1:9" x14ac:dyDescent="0.25">
      <c r="A54">
        <v>2</v>
      </c>
      <c r="B54" s="17" t="s">
        <v>158</v>
      </c>
      <c r="C54" t="s">
        <v>60</v>
      </c>
      <c r="D54" s="18">
        <v>231.76799999999997</v>
      </c>
      <c r="E54" s="19">
        <v>28.639094269870608</v>
      </c>
      <c r="F54" s="6">
        <f>Tabela110431067323245823232423245232342324235235810679[[#This Row],[PRICE IN EUR NET]]+G54*E54</f>
        <v>32.820402033271719</v>
      </c>
      <c r="G54" s="9">
        <v>0.14599999999999999</v>
      </c>
      <c r="I54" t="s">
        <v>13</v>
      </c>
    </row>
    <row r="55" spans="1:9" x14ac:dyDescent="0.25">
      <c r="A55">
        <v>2</v>
      </c>
      <c r="B55" s="17" t="s">
        <v>159</v>
      </c>
      <c r="C55" t="s">
        <v>61</v>
      </c>
      <c r="D55" s="18">
        <v>231.76799999999997</v>
      </c>
      <c r="E55" s="19">
        <v>42.959796672828098</v>
      </c>
      <c r="F55" s="6">
        <f>Tabela110431067323245823232423245232342324235235810679[[#This Row],[PRICE IN EUR NET]]+G55*E55</f>
        <v>49.231926987061001</v>
      </c>
      <c r="G55" s="9">
        <v>0.14599999999999999</v>
      </c>
      <c r="I55" t="s">
        <v>12</v>
      </c>
    </row>
    <row r="56" spans="1:9" x14ac:dyDescent="0.25">
      <c r="A56">
        <v>2</v>
      </c>
      <c r="B56" s="17" t="s">
        <v>160</v>
      </c>
      <c r="C56" t="s">
        <v>62</v>
      </c>
      <c r="D56" s="18">
        <v>150.24959999999999</v>
      </c>
      <c r="E56" s="19">
        <v>28.639094269870608</v>
      </c>
      <c r="F56" s="6">
        <f>Tabela110431067323245823232423245232342324235235810679[[#This Row],[PRICE IN EUR NET]]+G56*E56</f>
        <v>32.820402033271719</v>
      </c>
      <c r="G56" s="9">
        <v>0.14599999999999999</v>
      </c>
      <c r="I56" t="s">
        <v>13</v>
      </c>
    </row>
    <row r="57" spans="1:9" x14ac:dyDescent="0.25">
      <c r="A57">
        <v>2</v>
      </c>
      <c r="B57" s="17" t="s">
        <v>161</v>
      </c>
      <c r="C57" t="s">
        <v>63</v>
      </c>
      <c r="D57" s="18">
        <v>351.64800000000002</v>
      </c>
      <c r="E57" s="19">
        <v>38.190850277264317</v>
      </c>
      <c r="F57" s="6">
        <f>Tabela110431067323245823232423245232342324235235810679[[#This Row],[PRICE IN EUR NET]]+G57*E57</f>
        <v>43.766714417744907</v>
      </c>
      <c r="G57" s="9">
        <v>0.14599999999999999</v>
      </c>
      <c r="I57" t="s">
        <v>13</v>
      </c>
    </row>
    <row r="58" spans="1:9" x14ac:dyDescent="0.25">
      <c r="B58" s="17"/>
      <c r="C58" s="20"/>
      <c r="D58" s="18"/>
      <c r="E58" s="19"/>
      <c r="F58" s="6">
        <f>Tabela110431067323245823232423245232342324235235810679[[#This Row],[PRICE IN EUR NET]]+G58*E58</f>
        <v>0</v>
      </c>
      <c r="G58" s="9">
        <v>0.14599999999999999</v>
      </c>
    </row>
    <row r="59" spans="1:9" x14ac:dyDescent="0.25">
      <c r="B59" s="17"/>
      <c r="C59" s="20"/>
      <c r="D59" s="18"/>
      <c r="E59" s="19"/>
      <c r="F59" s="6"/>
      <c r="G59" s="9"/>
    </row>
    <row r="60" spans="1:9" x14ac:dyDescent="0.25">
      <c r="A60" s="2" t="s">
        <v>5</v>
      </c>
      <c r="B60" s="2" t="s">
        <v>6</v>
      </c>
      <c r="C60" s="2" t="s">
        <v>7</v>
      </c>
    </row>
    <row r="61" spans="1:9" x14ac:dyDescent="0.25">
      <c r="A61" s="4">
        <f>SUM(Tabela110431067323245823232423245232342324235235810679[WITH FUEL ADD])</f>
        <v>915.98710258780045</v>
      </c>
      <c r="B61" s="3">
        <v>4.3280000000000003</v>
      </c>
      <c r="C61" s="5">
        <f>A61*B61</f>
        <v>3964.3921800000007</v>
      </c>
    </row>
    <row r="63" spans="1:9" x14ac:dyDescent="0.25">
      <c r="A63" s="4"/>
      <c r="B63" s="3"/>
      <c r="C63" s="5"/>
    </row>
    <row r="64" spans="1:9" x14ac:dyDescent="0.25">
      <c r="A64" s="1" t="s">
        <v>19</v>
      </c>
    </row>
    <row r="66" spans="1:9" x14ac:dyDescent="0.25">
      <c r="A66" t="s">
        <v>0</v>
      </c>
      <c r="B66" t="s">
        <v>9</v>
      </c>
      <c r="C66" t="s">
        <v>1</v>
      </c>
      <c r="D66" t="s">
        <v>2</v>
      </c>
      <c r="E66" s="7" t="s">
        <v>3</v>
      </c>
      <c r="F66" t="s">
        <v>8</v>
      </c>
      <c r="G66" t="s">
        <v>4</v>
      </c>
    </row>
    <row r="67" spans="1:9" x14ac:dyDescent="0.25">
      <c r="A67">
        <v>2</v>
      </c>
      <c r="B67" t="s">
        <v>162</v>
      </c>
      <c r="C67" t="s">
        <v>64</v>
      </c>
      <c r="D67" s="7">
        <v>959.04</v>
      </c>
      <c r="E67" s="13">
        <v>81.149627435553299</v>
      </c>
      <c r="F67" s="6">
        <f>Tabela1104310673232458232324232452323423242352358106793[[#This Row],[PRICE IN EUR NET]]+G67*E67</f>
        <v>92.997473041144076</v>
      </c>
      <c r="G67" s="9">
        <v>0.14599999999999999</v>
      </c>
      <c r="I67" t="s">
        <v>14</v>
      </c>
    </row>
    <row r="68" spans="1:9" x14ac:dyDescent="0.25">
      <c r="A68">
        <v>2</v>
      </c>
      <c r="B68" t="s">
        <v>163</v>
      </c>
      <c r="C68" t="s">
        <v>65</v>
      </c>
      <c r="D68" s="7">
        <v>460.33920000000001</v>
      </c>
      <c r="E68" s="13">
        <v>57.761373628916559</v>
      </c>
      <c r="F68" s="6">
        <f>Tabela1104310673232458232324232452323423242352358106793[[#This Row],[PRICE IN EUR NET]]+G68*E68</f>
        <v>66.19453417873838</v>
      </c>
      <c r="G68" s="9">
        <v>0.14599999999999999</v>
      </c>
      <c r="I68" t="s">
        <v>12</v>
      </c>
    </row>
    <row r="69" spans="1:9" x14ac:dyDescent="0.25">
      <c r="A69">
        <v>2</v>
      </c>
      <c r="B69" t="s">
        <v>164</v>
      </c>
      <c r="C69" t="s">
        <v>66</v>
      </c>
      <c r="D69" s="7">
        <v>2285.712</v>
      </c>
      <c r="E69" s="13">
        <v>177.68084417087059</v>
      </c>
      <c r="F69" s="6">
        <f>Tabela1104310673232458232324232452323423242352358106793[[#This Row],[PRICE IN EUR NET]]+G69*E69</f>
        <v>203.62224741981768</v>
      </c>
      <c r="G69" s="9">
        <v>0.14599999999999999</v>
      </c>
      <c r="I69" t="s">
        <v>13</v>
      </c>
    </row>
    <row r="70" spans="1:9" x14ac:dyDescent="0.25">
      <c r="A70">
        <v>2</v>
      </c>
      <c r="B70" t="s">
        <v>165</v>
      </c>
      <c r="C70" t="s">
        <v>67</v>
      </c>
      <c r="D70" s="7">
        <v>124.6752</v>
      </c>
      <c r="E70" s="13">
        <v>28.63886703383163</v>
      </c>
      <c r="F70" s="6">
        <f>Tabela1104310673232458232324232452323423242352358106793[[#This Row],[PRICE IN EUR NET]]+G70*E70</f>
        <v>32.820141620771047</v>
      </c>
      <c r="G70" s="9">
        <v>0.14599999999999999</v>
      </c>
      <c r="I70" t="s">
        <v>13</v>
      </c>
    </row>
    <row r="71" spans="1:9" x14ac:dyDescent="0.25">
      <c r="A71">
        <v>2</v>
      </c>
      <c r="B71" s="14" t="s">
        <v>166</v>
      </c>
      <c r="C71" t="s">
        <v>68</v>
      </c>
      <c r="D71" s="7">
        <v>543.45600000000002</v>
      </c>
      <c r="E71" s="15">
        <v>56.220206414587864</v>
      </c>
      <c r="F71" s="6">
        <f>Tabela1104310673232458232324232452323423242352358106793[[#This Row],[PRICE IN EUR NET]]+G71*E71</f>
        <v>64.428356551117687</v>
      </c>
      <c r="G71" s="9">
        <v>0.14599999999999999</v>
      </c>
      <c r="I71" t="s">
        <v>13</v>
      </c>
    </row>
    <row r="72" spans="1:9" x14ac:dyDescent="0.25">
      <c r="A72">
        <v>2</v>
      </c>
      <c r="B72" s="14" t="s">
        <v>167</v>
      </c>
      <c r="C72" t="s">
        <v>69</v>
      </c>
      <c r="D72" s="7">
        <v>212.5872</v>
      </c>
      <c r="E72" s="15">
        <v>28.63886703383163</v>
      </c>
      <c r="F72" s="6">
        <f>Tabela1104310673232458232324232452323423242352358106793[[#This Row],[PRICE IN EUR NET]]+G72*E72</f>
        <v>32.820141620771047</v>
      </c>
      <c r="G72" s="9">
        <v>0.14599999999999999</v>
      </c>
      <c r="I72" t="s">
        <v>13</v>
      </c>
    </row>
    <row r="73" spans="1:9" x14ac:dyDescent="0.25">
      <c r="A73">
        <v>2</v>
      </c>
      <c r="B73" s="14" t="s">
        <v>168</v>
      </c>
      <c r="C73" t="s">
        <v>70</v>
      </c>
      <c r="D73" s="7">
        <v>41.957999999999998</v>
      </c>
      <c r="E73" s="15">
        <v>15.909196093858473</v>
      </c>
      <c r="F73" s="6">
        <f>Tabela1104310673232458232324232452323423242352358106793[[#This Row],[PRICE IN EUR NET]]+G73*E73</f>
        <v>18.231938723561811</v>
      </c>
      <c r="G73" s="9">
        <v>0.14599999999999999</v>
      </c>
      <c r="I73" t="s">
        <v>13</v>
      </c>
    </row>
    <row r="74" spans="1:9" x14ac:dyDescent="0.25">
      <c r="A74">
        <v>2</v>
      </c>
      <c r="B74" s="14" t="s">
        <v>169</v>
      </c>
      <c r="C74" t="s">
        <v>71</v>
      </c>
      <c r="D74" s="7">
        <v>1714.0175999999999</v>
      </c>
      <c r="E74" s="15">
        <v>157.52996714027861</v>
      </c>
      <c r="F74" s="6">
        <f>Tabela1104310673232458232324232452323423242352358106793[[#This Row],[PRICE IN EUR NET]]+G74*E74</f>
        <v>180.52934234275929</v>
      </c>
      <c r="G74" s="9">
        <v>0.14599999999999999</v>
      </c>
      <c r="I74" t="s">
        <v>13</v>
      </c>
    </row>
    <row r="75" spans="1:9" x14ac:dyDescent="0.25">
      <c r="A75">
        <v>2</v>
      </c>
      <c r="B75" s="14" t="s">
        <v>170</v>
      </c>
      <c r="C75" t="s">
        <v>72</v>
      </c>
      <c r="D75" s="7">
        <v>383.61599999999999</v>
      </c>
      <c r="E75" s="15">
        <v>38.189012819919476</v>
      </c>
      <c r="F75" s="6">
        <f>Tabela1104310673232458232324232452323423242352358106793[[#This Row],[PRICE IN EUR NET]]+G75*E75</f>
        <v>43.764608691627721</v>
      </c>
      <c r="G75" s="9">
        <v>0.14599999999999999</v>
      </c>
      <c r="I75" t="s">
        <v>14</v>
      </c>
    </row>
    <row r="76" spans="1:9" x14ac:dyDescent="0.25">
      <c r="A76">
        <v>2</v>
      </c>
      <c r="B76" s="14" t="s">
        <v>171</v>
      </c>
      <c r="C76" t="s">
        <v>73</v>
      </c>
      <c r="D76" s="7">
        <v>143.85599999999999</v>
      </c>
      <c r="E76" s="15">
        <v>28.63886703383163</v>
      </c>
      <c r="F76" s="6">
        <f>Tabela1104310673232458232324232452323423242352358106793[[#This Row],[PRICE IN EUR NET]]+G76*E76</f>
        <v>32.820141620771047</v>
      </c>
      <c r="G76" s="9">
        <v>0.14599999999999999</v>
      </c>
      <c r="I76" t="s">
        <v>13</v>
      </c>
    </row>
    <row r="77" spans="1:9" x14ac:dyDescent="0.25">
      <c r="A77">
        <v>2</v>
      </c>
      <c r="B77" s="14" t="s">
        <v>172</v>
      </c>
      <c r="C77" t="s">
        <v>74</v>
      </c>
      <c r="D77" s="7">
        <v>412.38720000000001</v>
      </c>
      <c r="E77" s="15">
        <v>47.739158606007315</v>
      </c>
      <c r="F77" s="6">
        <f>Tabela1104310673232458232324232452323423242352358106793[[#This Row],[PRICE IN EUR NET]]+G77*E77</f>
        <v>54.709075762484382</v>
      </c>
      <c r="G77" s="9">
        <v>0.14599999999999999</v>
      </c>
      <c r="I77" t="s">
        <v>13</v>
      </c>
    </row>
    <row r="78" spans="1:9" x14ac:dyDescent="0.25">
      <c r="A78">
        <v>2</v>
      </c>
      <c r="B78" s="14" t="s">
        <v>173</v>
      </c>
      <c r="C78" t="s">
        <v>75</v>
      </c>
      <c r="D78" s="7">
        <v>252.54719999999998</v>
      </c>
      <c r="E78" s="15">
        <v>47.255519044754017</v>
      </c>
      <c r="F78" s="6">
        <f>Tabela1104310673232458232324232452323423242352358106793[[#This Row],[PRICE IN EUR NET]]+G78*E78</f>
        <v>54.154824825288102</v>
      </c>
      <c r="G78" s="9">
        <v>0.14599999999999999</v>
      </c>
      <c r="I78" t="s">
        <v>12</v>
      </c>
    </row>
    <row r="79" spans="1:9" x14ac:dyDescent="0.25">
      <c r="A79">
        <v>2</v>
      </c>
      <c r="B79" s="14" t="s">
        <v>174</v>
      </c>
      <c r="C79" t="s">
        <v>76</v>
      </c>
      <c r="D79" s="7">
        <v>463.53599999999994</v>
      </c>
      <c r="E79" s="15">
        <v>57.761373628916559</v>
      </c>
      <c r="F79" s="6">
        <f>Tabela1104310673232458232324232452323423242352358106793[[#This Row],[PRICE IN EUR NET]]+G79*E79</f>
        <v>66.19453417873838</v>
      </c>
      <c r="G79" s="9">
        <v>0.14599999999999999</v>
      </c>
      <c r="I79" t="s">
        <v>12</v>
      </c>
    </row>
    <row r="80" spans="1:9" x14ac:dyDescent="0.25">
      <c r="A80">
        <v>2</v>
      </c>
      <c r="B80" s="14" t="s">
        <v>175</v>
      </c>
      <c r="C80" t="s">
        <v>77</v>
      </c>
      <c r="D80" s="7">
        <v>400.66560000000004</v>
      </c>
      <c r="E80" s="15">
        <v>57.761373628916559</v>
      </c>
      <c r="F80" s="6">
        <f>Tabela1104310673232458232324232452323423242352358106793[[#This Row],[PRICE IN EUR NET]]+G80*E80</f>
        <v>66.19453417873838</v>
      </c>
      <c r="G80" s="9">
        <v>0.14599999999999999</v>
      </c>
      <c r="I80" t="s">
        <v>12</v>
      </c>
    </row>
    <row r="81" spans="1:9" x14ac:dyDescent="0.25">
      <c r="A81">
        <v>2</v>
      </c>
      <c r="B81" s="14" t="s">
        <v>176</v>
      </c>
      <c r="C81" t="s">
        <v>78</v>
      </c>
      <c r="D81" s="7">
        <v>469.92959999999999</v>
      </c>
      <c r="E81" s="15">
        <v>57.761373628916559</v>
      </c>
      <c r="F81" s="6">
        <f>Tabela1104310673232458232324232452323423242352358106793[[#This Row],[PRICE IN EUR NET]]+G81*E81</f>
        <v>66.19453417873838</v>
      </c>
      <c r="G81" s="9">
        <v>0.14599999999999999</v>
      </c>
      <c r="I81" t="s">
        <v>12</v>
      </c>
    </row>
    <row r="82" spans="1:9" x14ac:dyDescent="0.25">
      <c r="A82">
        <v>2</v>
      </c>
      <c r="B82" s="14" t="s">
        <v>177</v>
      </c>
      <c r="C82" t="s">
        <v>79</v>
      </c>
      <c r="D82" s="7">
        <v>367.63200000000001</v>
      </c>
      <c r="E82" s="15">
        <v>52.513074466608046</v>
      </c>
      <c r="F82" s="6">
        <f>Tabela1104310673232458232324232452323423242352358106793[[#This Row],[PRICE IN EUR NET]]+G82*E82</f>
        <v>60.179983338732818</v>
      </c>
      <c r="G82" s="9">
        <v>0.14599999999999999</v>
      </c>
      <c r="I82" t="s">
        <v>12</v>
      </c>
    </row>
    <row r="83" spans="1:9" x14ac:dyDescent="0.25">
      <c r="A83">
        <v>2</v>
      </c>
      <c r="B83" s="14" t="s">
        <v>178</v>
      </c>
      <c r="C83" t="s">
        <v>80</v>
      </c>
      <c r="D83" s="7">
        <v>610.58879999999999</v>
      </c>
      <c r="E83" s="15">
        <v>58.339889850511419</v>
      </c>
      <c r="F83" s="6">
        <f>Tabela1104310673232458232324232452323423242352358106793[[#This Row],[PRICE IN EUR NET]]+G83*E83</f>
        <v>66.85751376868609</v>
      </c>
      <c r="G83" s="9">
        <v>0.14599999999999999</v>
      </c>
      <c r="I83" t="s">
        <v>13</v>
      </c>
    </row>
    <row r="84" spans="1:9" x14ac:dyDescent="0.25">
      <c r="A84">
        <v>2</v>
      </c>
      <c r="B84" s="14" t="s">
        <v>179</v>
      </c>
      <c r="C84" t="s">
        <v>81</v>
      </c>
      <c r="D84" s="7">
        <v>727.27200000000005</v>
      </c>
      <c r="E84" s="15">
        <v>68.949877354561025</v>
      </c>
      <c r="F84" s="6">
        <f>Tabela1104310673232458232324232452323423242352358106793[[#This Row],[PRICE IN EUR NET]]+G84*E84</f>
        <v>79.01655944832693</v>
      </c>
      <c r="G84" s="9">
        <v>0.14599999999999999</v>
      </c>
      <c r="I84" t="s">
        <v>14</v>
      </c>
    </row>
    <row r="85" spans="1:9" x14ac:dyDescent="0.25">
      <c r="A85">
        <v>2</v>
      </c>
      <c r="B85" s="14" t="s">
        <v>180</v>
      </c>
      <c r="C85" t="s">
        <v>82</v>
      </c>
      <c r="D85" s="7">
        <v>221.6448</v>
      </c>
      <c r="E85" s="15">
        <v>28.63886703383163</v>
      </c>
      <c r="F85" s="6">
        <f>Tabela1104310673232458232324232452323423242352358106793[[#This Row],[PRICE IN EUR NET]]+G85*E85</f>
        <v>32.820141620771047</v>
      </c>
      <c r="G85" s="9">
        <v>0.14599999999999999</v>
      </c>
      <c r="I85" t="s">
        <v>14</v>
      </c>
    </row>
    <row r="86" spans="1:9" x14ac:dyDescent="0.25">
      <c r="A86">
        <v>2</v>
      </c>
      <c r="B86" s="14" t="s">
        <v>181</v>
      </c>
      <c r="C86" t="s">
        <v>83</v>
      </c>
      <c r="D86" s="7">
        <v>255.744</v>
      </c>
      <c r="E86" s="15">
        <v>28.63886703383163</v>
      </c>
      <c r="F86" s="6">
        <f>Tabela1104310673232458232324232452323423242352358106793[[#This Row],[PRICE IN EUR NET]]+G86*E86</f>
        <v>32.820141620771047</v>
      </c>
      <c r="G86" s="9">
        <v>0.14599999999999999</v>
      </c>
      <c r="I86" t="s">
        <v>13</v>
      </c>
    </row>
    <row r="87" spans="1:9" x14ac:dyDescent="0.25">
      <c r="A87">
        <v>2</v>
      </c>
      <c r="B87" s="14" t="s">
        <v>182</v>
      </c>
      <c r="C87" t="s">
        <v>84</v>
      </c>
      <c r="D87" s="7">
        <v>3308.6880000000001</v>
      </c>
      <c r="E87" s="15">
        <v>243.98111723052713</v>
      </c>
      <c r="F87" s="6">
        <f>Tabela1104310673232458232324232452323423242352358106793[[#This Row],[PRICE IN EUR NET]]+G87*E87</f>
        <v>279.60236034618407</v>
      </c>
      <c r="G87" s="9">
        <v>0.14599999999999999</v>
      </c>
      <c r="I87" t="s">
        <v>14</v>
      </c>
    </row>
    <row r="88" spans="1:9" x14ac:dyDescent="0.25">
      <c r="A88">
        <v>2</v>
      </c>
      <c r="B88" s="14" t="s">
        <v>183</v>
      </c>
      <c r="C88" t="s">
        <v>85</v>
      </c>
      <c r="D88" s="7">
        <v>251.48159999999999</v>
      </c>
      <c r="E88" s="15">
        <v>28.63886703383163</v>
      </c>
      <c r="F88" s="6">
        <f>Tabela1104310673232458232324232452323423242352358106793[[#This Row],[PRICE IN EUR NET]]+G88*E88</f>
        <v>32.820141620771047</v>
      </c>
      <c r="G88" s="9">
        <v>0.14599999999999999</v>
      </c>
      <c r="I88" t="s">
        <v>13</v>
      </c>
    </row>
    <row r="89" spans="1:9" x14ac:dyDescent="0.25">
      <c r="B89" s="14"/>
      <c r="C89" s="12"/>
      <c r="D89" s="10"/>
      <c r="E89" s="11"/>
      <c r="F89" s="6"/>
      <c r="G89" s="9"/>
    </row>
    <row r="90" spans="1:9" x14ac:dyDescent="0.25">
      <c r="A90" s="2" t="s">
        <v>5</v>
      </c>
      <c r="B90" s="2" t="s">
        <v>6</v>
      </c>
      <c r="C90" s="2" t="s">
        <v>7</v>
      </c>
    </row>
    <row r="91" spans="1:9" x14ac:dyDescent="0.25">
      <c r="A91" s="4">
        <f>SUM(Tabela1104310673232458232324232452323423242352358106793[WITH FUEL ADD])</f>
        <v>1659.7932706993104</v>
      </c>
      <c r="B91" s="3">
        <v>4.3213999999999997</v>
      </c>
      <c r="C91" s="5">
        <f>A91*B91</f>
        <v>7172.6306399999994</v>
      </c>
    </row>
    <row r="93" spans="1:9" x14ac:dyDescent="0.25">
      <c r="A93" s="4"/>
      <c r="B93" s="3"/>
      <c r="C93" s="5"/>
    </row>
    <row r="94" spans="1:9" x14ac:dyDescent="0.25">
      <c r="A94" s="1" t="s">
        <v>20</v>
      </c>
    </row>
    <row r="96" spans="1:9" x14ac:dyDescent="0.25">
      <c r="A96" t="s">
        <v>0</v>
      </c>
      <c r="B96" t="s">
        <v>9</v>
      </c>
      <c r="C96" t="s">
        <v>1</v>
      </c>
      <c r="D96" t="s">
        <v>2</v>
      </c>
      <c r="E96" s="7" t="s">
        <v>3</v>
      </c>
      <c r="F96" t="s">
        <v>8</v>
      </c>
      <c r="G96" t="s">
        <v>4</v>
      </c>
    </row>
    <row r="97" spans="1:9" x14ac:dyDescent="0.25">
      <c r="A97">
        <v>2</v>
      </c>
      <c r="B97" t="s">
        <v>184</v>
      </c>
      <c r="C97" t="s">
        <v>86</v>
      </c>
      <c r="D97" s="7">
        <v>511.488</v>
      </c>
      <c r="E97" s="13">
        <v>53.04017497409923</v>
      </c>
      <c r="F97" s="6">
        <f>Tabela11043106732324582323242324523234232423523581067932[[#This Row],[PRICE IN EUR NET]]+G97*E97</f>
        <v>60.784040520317717</v>
      </c>
      <c r="G97" s="9">
        <v>0.14599999999999999</v>
      </c>
      <c r="I97" t="s">
        <v>14</v>
      </c>
    </row>
    <row r="98" spans="1:9" x14ac:dyDescent="0.25">
      <c r="A98">
        <v>2</v>
      </c>
      <c r="B98" t="s">
        <v>185</v>
      </c>
      <c r="C98" t="s">
        <v>87</v>
      </c>
      <c r="D98" s="7">
        <v>172.62719999999999</v>
      </c>
      <c r="E98" s="13">
        <v>28.640497294808338</v>
      </c>
      <c r="F98" s="6">
        <f>Tabela11043106732324582323242324523234232423523581067932[[#This Row],[PRICE IN EUR NET]]+G98*E98</f>
        <v>32.822009899850357</v>
      </c>
      <c r="G98" s="9">
        <v>0.14599999999999999</v>
      </c>
      <c r="I98" t="s">
        <v>14</v>
      </c>
    </row>
    <row r="99" spans="1:9" x14ac:dyDescent="0.25">
      <c r="A99">
        <v>2</v>
      </c>
      <c r="B99" t="s">
        <v>186</v>
      </c>
      <c r="C99" t="s">
        <v>88</v>
      </c>
      <c r="D99" s="7">
        <v>209.25719999999998</v>
      </c>
      <c r="E99" s="13">
        <v>28.640497294808338</v>
      </c>
      <c r="F99" s="6">
        <f>Tabela11043106732324582323242324523234232423523581067932[[#This Row],[PRICE IN EUR NET]]+G99*E99</f>
        <v>32.822009899850357</v>
      </c>
      <c r="G99" s="9">
        <v>0.14599999999999999</v>
      </c>
      <c r="I99" t="s">
        <v>14</v>
      </c>
    </row>
    <row r="100" spans="1:9" x14ac:dyDescent="0.25">
      <c r="A100">
        <v>2</v>
      </c>
      <c r="B100" t="s">
        <v>187</v>
      </c>
      <c r="C100" t="s">
        <v>89</v>
      </c>
      <c r="D100" s="7">
        <v>117.21599999999999</v>
      </c>
      <c r="E100" s="13">
        <v>28.640497294808338</v>
      </c>
      <c r="F100" s="6">
        <f>Tabela11043106732324582323242324523234232423523581067932[[#This Row],[PRICE IN EUR NET]]+G100*E100</f>
        <v>32.822009899850357</v>
      </c>
      <c r="G100" s="9">
        <v>0.14599999999999999</v>
      </c>
      <c r="I100" t="s">
        <v>14</v>
      </c>
    </row>
    <row r="101" spans="1:9" x14ac:dyDescent="0.25">
      <c r="A101">
        <v>2</v>
      </c>
      <c r="B101" t="s">
        <v>188</v>
      </c>
      <c r="C101" t="s">
        <v>90</v>
      </c>
      <c r="D101" s="7">
        <v>415.584</v>
      </c>
      <c r="E101" s="13">
        <v>52.510648094854389</v>
      </c>
      <c r="F101" s="6">
        <f>Tabela11043106732324582323242324523234232423523581067932[[#This Row],[PRICE IN EUR NET]]+G101*E101</f>
        <v>60.177202716703128</v>
      </c>
      <c r="G101" s="9">
        <v>0.14599999999999999</v>
      </c>
      <c r="I101" t="s">
        <v>12</v>
      </c>
    </row>
    <row r="102" spans="1:9" x14ac:dyDescent="0.25">
      <c r="A102">
        <v>2</v>
      </c>
      <c r="B102" t="s">
        <v>189</v>
      </c>
      <c r="C102" t="s">
        <v>91</v>
      </c>
      <c r="D102" s="7">
        <v>386.81279999999998</v>
      </c>
      <c r="E102" s="13">
        <v>47.740301600092096</v>
      </c>
      <c r="F102" s="6">
        <f>Tabela11043106732324582323242324523234232423523581067932[[#This Row],[PRICE IN EUR NET]]+G102*E102</f>
        <v>54.710385633705542</v>
      </c>
      <c r="G102" s="9">
        <v>0.14599999999999999</v>
      </c>
      <c r="I102" t="s">
        <v>12</v>
      </c>
    </row>
    <row r="103" spans="1:9" x14ac:dyDescent="0.25">
      <c r="A103">
        <v>2</v>
      </c>
      <c r="B103" t="s">
        <v>190</v>
      </c>
      <c r="C103" t="s">
        <v>92</v>
      </c>
      <c r="D103" s="7">
        <v>174.22559999999999</v>
      </c>
      <c r="E103" s="13">
        <v>28.640497294808338</v>
      </c>
      <c r="F103" s="6">
        <f>Tabela11043106732324582323242324523234232423523581067932[[#This Row],[PRICE IN EUR NET]]+G103*E103</f>
        <v>32.822009899850357</v>
      </c>
      <c r="G103" s="9">
        <v>0.14599999999999999</v>
      </c>
      <c r="I103" t="s">
        <v>14</v>
      </c>
    </row>
    <row r="104" spans="1:9" x14ac:dyDescent="0.25">
      <c r="A104">
        <v>2</v>
      </c>
      <c r="B104" t="s">
        <v>191</v>
      </c>
      <c r="C104" t="s">
        <v>93</v>
      </c>
      <c r="D104" s="7">
        <v>345.25439999999998</v>
      </c>
      <c r="E104" s="13">
        <v>38.190399447450211</v>
      </c>
      <c r="F104" s="6">
        <f>Tabela11043106732324582323242324523234232423523581067932[[#This Row],[PRICE IN EUR NET]]+G104*E104</f>
        <v>43.766197766777942</v>
      </c>
      <c r="G104" s="9">
        <v>0.14599999999999999</v>
      </c>
      <c r="I104" t="s">
        <v>14</v>
      </c>
    </row>
    <row r="105" spans="1:9" x14ac:dyDescent="0.25">
      <c r="A105">
        <v>2</v>
      </c>
      <c r="B105" t="s">
        <v>192</v>
      </c>
      <c r="C105" t="s">
        <v>94</v>
      </c>
      <c r="D105" s="7">
        <v>163.0368</v>
      </c>
      <c r="E105" s="13">
        <v>28.640497294808338</v>
      </c>
      <c r="F105" s="6">
        <f>Tabela11043106732324582323242324523234232423523581067932[[#This Row],[PRICE IN EUR NET]]+G105*E105</f>
        <v>32.822009899850357</v>
      </c>
      <c r="G105" s="9">
        <v>0.14599999999999999</v>
      </c>
      <c r="I105" t="s">
        <v>13</v>
      </c>
    </row>
    <row r="106" spans="1:9" x14ac:dyDescent="0.25">
      <c r="A106">
        <v>2</v>
      </c>
      <c r="B106" t="s">
        <v>193</v>
      </c>
      <c r="C106" t="s">
        <v>95</v>
      </c>
      <c r="D106" s="7">
        <v>565.83360000000005</v>
      </c>
      <c r="E106" s="13">
        <v>56.219638540347653</v>
      </c>
      <c r="F106" s="6">
        <f>Tabela11043106732324582323242324523234232423523581067932[[#This Row],[PRICE IN EUR NET]]+G106*E106</f>
        <v>64.427705767238407</v>
      </c>
      <c r="G106" s="9">
        <v>0.14599999999999999</v>
      </c>
      <c r="I106" t="s">
        <v>13</v>
      </c>
    </row>
    <row r="107" spans="1:9" x14ac:dyDescent="0.25">
      <c r="A107">
        <v>2</v>
      </c>
      <c r="B107" t="s">
        <v>194</v>
      </c>
      <c r="C107" t="s">
        <v>96</v>
      </c>
      <c r="D107" s="7">
        <v>161.4384</v>
      </c>
      <c r="E107" s="13">
        <v>28.640497294808338</v>
      </c>
      <c r="F107" s="6">
        <f>Tabela11043106732324582323242324523234232423523581067932[[#This Row],[PRICE IN EUR NET]]+G107*E107</f>
        <v>32.822009899850357</v>
      </c>
      <c r="G107" s="9">
        <v>0.14599999999999999</v>
      </c>
      <c r="I107" t="s">
        <v>14</v>
      </c>
    </row>
    <row r="108" spans="1:9" x14ac:dyDescent="0.25">
      <c r="A108">
        <v>2</v>
      </c>
      <c r="B108" t="s">
        <v>195</v>
      </c>
      <c r="C108" t="s">
        <v>97</v>
      </c>
      <c r="D108" s="7">
        <v>193.40639999999999</v>
      </c>
      <c r="E108" s="13">
        <v>28.640497294808338</v>
      </c>
      <c r="F108" s="6">
        <f>Tabela11043106732324582323242324523234232423523581067932[[#This Row],[PRICE IN EUR NET]]+G108*E108</f>
        <v>32.822009899850357</v>
      </c>
      <c r="G108" s="9">
        <v>0.14599999999999999</v>
      </c>
      <c r="I108" t="s">
        <v>14</v>
      </c>
    </row>
    <row r="109" spans="1:9" x14ac:dyDescent="0.25">
      <c r="A109">
        <v>2</v>
      </c>
      <c r="B109" t="s">
        <v>196</v>
      </c>
      <c r="C109" t="s">
        <v>98</v>
      </c>
      <c r="D109" s="7">
        <v>196.07040000000001</v>
      </c>
      <c r="E109" s="13">
        <v>28.640497294808338</v>
      </c>
      <c r="F109" s="6">
        <f>Tabela11043106732324582323242324523234232423523581067932[[#This Row],[PRICE IN EUR NET]]+G109*E109</f>
        <v>32.822009899850357</v>
      </c>
      <c r="G109" s="9">
        <v>0.14599999999999999</v>
      </c>
      <c r="I109" t="s">
        <v>13</v>
      </c>
    </row>
    <row r="110" spans="1:9" x14ac:dyDescent="0.25">
      <c r="A110">
        <v>2</v>
      </c>
      <c r="B110" t="s">
        <v>197</v>
      </c>
      <c r="C110" t="s">
        <v>99</v>
      </c>
      <c r="D110" s="7">
        <v>840.75839999999994</v>
      </c>
      <c r="E110" s="13">
        <v>102.10199148152412</v>
      </c>
      <c r="F110" s="6">
        <f>Tabela11043106732324582323242324523234232423523581067932[[#This Row],[PRICE IN EUR NET]]+G110*E110</f>
        <v>117.00888223782664</v>
      </c>
      <c r="G110" s="9">
        <v>0.14599999999999999</v>
      </c>
      <c r="I110" t="s">
        <v>12</v>
      </c>
    </row>
    <row r="111" spans="1:9" x14ac:dyDescent="0.25">
      <c r="A111">
        <v>2</v>
      </c>
      <c r="B111" t="s">
        <v>198</v>
      </c>
      <c r="C111" t="s">
        <v>100</v>
      </c>
      <c r="D111" s="7">
        <v>1291.5072</v>
      </c>
      <c r="E111" s="13">
        <v>109.78934039369173</v>
      </c>
      <c r="F111" s="6">
        <f>Tabela11043106732324582323242324523234232423523581067932[[#This Row],[PRICE IN EUR NET]]+G111*E111</f>
        <v>125.81858409117072</v>
      </c>
      <c r="G111" s="9">
        <v>0.14599999999999999</v>
      </c>
      <c r="I111" t="s">
        <v>14</v>
      </c>
    </row>
    <row r="112" spans="1:9" x14ac:dyDescent="0.25">
      <c r="A112">
        <v>2</v>
      </c>
      <c r="B112" t="s">
        <v>199</v>
      </c>
      <c r="C112" t="s">
        <v>101</v>
      </c>
      <c r="D112" s="7">
        <v>393.20640000000003</v>
      </c>
      <c r="E112" s="13">
        <v>38.190399447450211</v>
      </c>
      <c r="F112" s="6">
        <f>Tabela11043106732324582323242324523234232423523581067932[[#This Row],[PRICE IN EUR NET]]+G112*E112</f>
        <v>43.766197766777942</v>
      </c>
      <c r="G112" s="9">
        <v>0.14599999999999999</v>
      </c>
      <c r="I112" t="s">
        <v>13</v>
      </c>
    </row>
    <row r="113" spans="1:9" x14ac:dyDescent="0.25">
      <c r="A113">
        <v>2</v>
      </c>
      <c r="B113" t="s">
        <v>200</v>
      </c>
      <c r="C113" t="s">
        <v>102</v>
      </c>
      <c r="D113" s="7">
        <v>28.571400000000001</v>
      </c>
      <c r="E113" s="13">
        <v>9.549902152641879</v>
      </c>
      <c r="F113" s="6">
        <f>Tabela11043106732324582323242324523234232423523581067932[[#This Row],[PRICE IN EUR NET]]+G113*E113</f>
        <v>10.944187866927594</v>
      </c>
      <c r="G113" s="9">
        <v>0.14599999999999999</v>
      </c>
      <c r="I113" t="s">
        <v>13</v>
      </c>
    </row>
    <row r="114" spans="1:9" x14ac:dyDescent="0.25">
      <c r="A114">
        <v>2</v>
      </c>
      <c r="B114" s="14" t="s">
        <v>201</v>
      </c>
      <c r="C114" s="14" t="s">
        <v>103</v>
      </c>
      <c r="D114" s="10">
        <v>1342.6559999999999</v>
      </c>
      <c r="E114" s="15">
        <v>131.00955450673419</v>
      </c>
      <c r="F114" s="6">
        <f>Tabela11043106732324582323242324523234232423523581067932[[#This Row],[PRICE IN EUR NET]]+G114*E114</f>
        <v>150.13694946471739</v>
      </c>
      <c r="G114" s="9">
        <v>0.14599999999999999</v>
      </c>
      <c r="I114" t="s">
        <v>12</v>
      </c>
    </row>
    <row r="115" spans="1:9" x14ac:dyDescent="0.25">
      <c r="A115">
        <v>2</v>
      </c>
      <c r="B115" s="14" t="s">
        <v>202</v>
      </c>
      <c r="C115" s="14" t="s">
        <v>104</v>
      </c>
      <c r="D115" s="10">
        <v>242.95680000000002</v>
      </c>
      <c r="E115" s="15">
        <v>28.640497294808338</v>
      </c>
      <c r="F115" s="6">
        <f>Tabela11043106732324582323242324523234232423523581067932[[#This Row],[PRICE IN EUR NET]]+G115*E115</f>
        <v>32.822009899850357</v>
      </c>
      <c r="G115" s="9">
        <v>0.14599999999999999</v>
      </c>
      <c r="I115" t="s">
        <v>14</v>
      </c>
    </row>
    <row r="116" spans="1:9" x14ac:dyDescent="0.25">
      <c r="A116">
        <v>2</v>
      </c>
      <c r="B116" s="14" t="s">
        <v>203</v>
      </c>
      <c r="C116" s="14" t="s">
        <v>105</v>
      </c>
      <c r="D116" s="10">
        <v>648.95040000000006</v>
      </c>
      <c r="E116" s="15">
        <v>58.340048348106372</v>
      </c>
      <c r="F116" s="6">
        <f>Tabela11043106732324582323242324523234232423523581067932[[#This Row],[PRICE IN EUR NET]]+G116*E116</f>
        <v>66.857695406929906</v>
      </c>
      <c r="G116" s="9">
        <v>0.14599999999999999</v>
      </c>
      <c r="I116" t="s">
        <v>13</v>
      </c>
    </row>
    <row r="117" spans="1:9" x14ac:dyDescent="0.25">
      <c r="A117">
        <v>2</v>
      </c>
      <c r="B117" s="14" t="s">
        <v>204</v>
      </c>
      <c r="C117" s="14" t="s">
        <v>106</v>
      </c>
      <c r="D117" s="10">
        <v>744.85440000000006</v>
      </c>
      <c r="E117" s="15">
        <v>81.15114538966273</v>
      </c>
      <c r="F117" s="6">
        <f>Tabela11043106732324582323242324523234232423523581067932[[#This Row],[PRICE IN EUR NET]]+G117*E117</f>
        <v>92.999212616553493</v>
      </c>
      <c r="G117" s="9">
        <v>0.14599999999999999</v>
      </c>
      <c r="I117" t="s">
        <v>12</v>
      </c>
    </row>
    <row r="118" spans="1:9" x14ac:dyDescent="0.25">
      <c r="A118">
        <v>2</v>
      </c>
      <c r="B118" s="14" t="s">
        <v>205</v>
      </c>
      <c r="C118" s="14" t="s">
        <v>107</v>
      </c>
      <c r="D118" s="10">
        <v>562.63679999999999</v>
      </c>
      <c r="E118" s="15">
        <v>68.267526188557611</v>
      </c>
      <c r="F118" s="6">
        <f>Tabela11043106732324582323242324523234232423523581067932[[#This Row],[PRICE IN EUR NET]]+G118*E118</f>
        <v>78.234585012087024</v>
      </c>
      <c r="G118" s="9">
        <v>0.14599999999999999</v>
      </c>
      <c r="I118" t="s">
        <v>12</v>
      </c>
    </row>
    <row r="119" spans="1:9" x14ac:dyDescent="0.25">
      <c r="A119">
        <v>2</v>
      </c>
      <c r="B119" s="14" t="s">
        <v>206</v>
      </c>
      <c r="C119" s="14" t="s">
        <v>108</v>
      </c>
      <c r="D119" s="10">
        <v>127.872</v>
      </c>
      <c r="E119" s="15">
        <v>28.640497294808338</v>
      </c>
      <c r="F119" s="6">
        <f>Tabela11043106732324582323242324523234232423523581067932[[#This Row],[PRICE IN EUR NET]]+G119*E119</f>
        <v>32.822009899850357</v>
      </c>
      <c r="G119" s="9">
        <v>0.14599999999999999</v>
      </c>
      <c r="I119" t="s">
        <v>14</v>
      </c>
    </row>
    <row r="120" spans="1:9" x14ac:dyDescent="0.25">
      <c r="A120">
        <v>2</v>
      </c>
      <c r="B120" s="14" t="s">
        <v>207</v>
      </c>
      <c r="C120" s="14" t="s">
        <v>109</v>
      </c>
      <c r="D120" s="10">
        <v>447.55200000000002</v>
      </c>
      <c r="E120" s="15">
        <v>47.740301600092096</v>
      </c>
      <c r="F120" s="6">
        <f>Tabela11043106732324582323242324523234232423523581067932[[#This Row],[PRICE IN EUR NET]]+G120*E120</f>
        <v>54.710385633705542</v>
      </c>
      <c r="G120" s="9">
        <v>0.14599999999999999</v>
      </c>
      <c r="I120" t="s">
        <v>14</v>
      </c>
    </row>
    <row r="121" spans="1:9" x14ac:dyDescent="0.25">
      <c r="A121">
        <v>2</v>
      </c>
      <c r="B121" s="14" t="s">
        <v>208</v>
      </c>
      <c r="C121" s="14" t="s">
        <v>110</v>
      </c>
      <c r="D121" s="10">
        <v>407.59199999999998</v>
      </c>
      <c r="E121" s="15">
        <v>47.740301600092096</v>
      </c>
      <c r="F121" s="6">
        <f>Tabela11043106732324582323242324523234232423523581067932[[#This Row],[PRICE IN EUR NET]]+G121*E121</f>
        <v>54.710385633705542</v>
      </c>
      <c r="G121" s="9">
        <v>0.14599999999999999</v>
      </c>
      <c r="I121" t="s">
        <v>13</v>
      </c>
    </row>
    <row r="122" spans="1:9" x14ac:dyDescent="0.25">
      <c r="A122">
        <v>2</v>
      </c>
      <c r="B122" s="14" t="s">
        <v>209</v>
      </c>
      <c r="C122" s="14" t="s">
        <v>111</v>
      </c>
      <c r="D122" s="10">
        <v>1022.976</v>
      </c>
      <c r="E122" s="15">
        <v>93.880511108553009</v>
      </c>
      <c r="F122" s="6">
        <f>Tabela11043106732324582323242324523234232423523581067932[[#This Row],[PRICE IN EUR NET]]+G122*E122</f>
        <v>107.58706573040175</v>
      </c>
      <c r="G122" s="9">
        <v>0.14599999999999999</v>
      </c>
      <c r="I122" t="s">
        <v>14</v>
      </c>
    </row>
    <row r="123" spans="1:9" x14ac:dyDescent="0.25">
      <c r="A123">
        <v>2</v>
      </c>
      <c r="B123" s="14" t="s">
        <v>210</v>
      </c>
      <c r="C123" s="14" t="s">
        <v>112</v>
      </c>
      <c r="D123" s="10">
        <v>127.872</v>
      </c>
      <c r="E123" s="15">
        <v>47.25682053643375</v>
      </c>
      <c r="F123" s="6">
        <f>Tabela11043106732324582323242324523234232423523581067932[[#This Row],[PRICE IN EUR NET]]+G123*E123</f>
        <v>54.156316334753079</v>
      </c>
      <c r="G123" s="9">
        <v>0.14599999999999999</v>
      </c>
      <c r="I123" t="s">
        <v>12</v>
      </c>
    </row>
    <row r="124" spans="1:9" x14ac:dyDescent="0.25">
      <c r="A124">
        <v>2</v>
      </c>
      <c r="B124" s="14" t="s">
        <v>211</v>
      </c>
      <c r="C124" s="14" t="s">
        <v>113</v>
      </c>
      <c r="D124" s="10">
        <v>28.171799999999998</v>
      </c>
      <c r="E124" s="15">
        <v>15.91113157591804</v>
      </c>
      <c r="F124" s="6">
        <f>Tabela11043106732324582323242324523234232423523581067932[[#This Row],[PRICE IN EUR NET]]+G124*E124</f>
        <v>18.234156786002075</v>
      </c>
      <c r="G124" s="9">
        <v>0.14599999999999999</v>
      </c>
      <c r="I124" t="s">
        <v>14</v>
      </c>
    </row>
    <row r="125" spans="1:9" x14ac:dyDescent="0.25">
      <c r="A125">
        <v>2</v>
      </c>
      <c r="B125" s="14" t="s">
        <v>212</v>
      </c>
      <c r="C125" s="14" t="s">
        <v>114</v>
      </c>
      <c r="D125" s="10">
        <v>281.3184</v>
      </c>
      <c r="E125" s="15">
        <v>28.640497294808338</v>
      </c>
      <c r="F125" s="6">
        <f>Tabela11043106732324582323242324523234232423523581067932[[#This Row],[PRICE IN EUR NET]]+G125*E125</f>
        <v>32.822009899850357</v>
      </c>
      <c r="G125" s="9">
        <v>0.14599999999999999</v>
      </c>
      <c r="I125" t="s">
        <v>13</v>
      </c>
    </row>
    <row r="126" spans="1:9" x14ac:dyDescent="0.25">
      <c r="A126">
        <v>2</v>
      </c>
      <c r="B126" s="14" t="s">
        <v>213</v>
      </c>
      <c r="C126" s="14" t="s">
        <v>115</v>
      </c>
      <c r="D126" s="10">
        <v>5631.1632</v>
      </c>
      <c r="E126" s="15">
        <v>444.77034649476229</v>
      </c>
      <c r="F126" s="6">
        <f>Tabela11043106732324582323242324523234232423523581067932[[#This Row],[PRICE IN EUR NET]]+G126*E126</f>
        <v>509.70681708299759</v>
      </c>
      <c r="G126" s="9">
        <v>0.14599999999999999</v>
      </c>
      <c r="I126" t="s">
        <v>12</v>
      </c>
    </row>
    <row r="127" spans="1:9" x14ac:dyDescent="0.25">
      <c r="A127">
        <v>2</v>
      </c>
      <c r="B127" s="14" t="s">
        <v>214</v>
      </c>
      <c r="C127" s="14" t="s">
        <v>116</v>
      </c>
      <c r="D127" s="10">
        <v>321.81119999999999</v>
      </c>
      <c r="E127" s="15">
        <v>47.740301600092096</v>
      </c>
      <c r="F127" s="6">
        <f>Tabela11043106732324582323242324523234232423523581067932[[#This Row],[PRICE IN EUR NET]]+G127*E127</f>
        <v>54.710385633705542</v>
      </c>
      <c r="G127" s="9">
        <v>0.14599999999999999</v>
      </c>
      <c r="I127" t="s">
        <v>12</v>
      </c>
    </row>
    <row r="128" spans="1:9" x14ac:dyDescent="0.25">
      <c r="A128">
        <v>2</v>
      </c>
      <c r="B128" s="14" t="s">
        <v>215</v>
      </c>
      <c r="C128" s="14" t="s">
        <v>117</v>
      </c>
      <c r="D128" s="10">
        <v>404.928</v>
      </c>
      <c r="E128" s="15">
        <v>47.740301600092096</v>
      </c>
      <c r="F128" s="6">
        <f>Tabela11043106732324582323242324523234232423523581067932[[#This Row],[PRICE IN EUR NET]]+G128*E128</f>
        <v>54.710385633705542</v>
      </c>
      <c r="G128" s="9">
        <v>0.14599999999999999</v>
      </c>
      <c r="I128" t="s">
        <v>14</v>
      </c>
    </row>
    <row r="129" spans="1:9" x14ac:dyDescent="0.25">
      <c r="B129" s="14"/>
      <c r="C129" s="12"/>
      <c r="D129" s="10"/>
      <c r="E129" s="11"/>
      <c r="F129" s="6"/>
      <c r="G129" s="9"/>
    </row>
    <row r="130" spans="1:9" x14ac:dyDescent="0.25">
      <c r="A130" s="2" t="s">
        <v>5</v>
      </c>
      <c r="B130" s="2" t="s">
        <v>6</v>
      </c>
      <c r="C130" s="2" t="s">
        <v>7</v>
      </c>
    </row>
    <row r="131" spans="1:9" x14ac:dyDescent="0.25">
      <c r="A131" s="4">
        <f>SUM(Tabela11043106732324582323242324523234232423523581067932[WITH FUEL ADD])</f>
        <v>2239.1998342350644</v>
      </c>
      <c r="B131" s="3">
        <v>4.3434999999999997</v>
      </c>
      <c r="C131" s="5">
        <f>A131*B131</f>
        <v>9725.9644800000005</v>
      </c>
    </row>
    <row r="133" spans="1:9" x14ac:dyDescent="0.25">
      <c r="A133" s="1" t="s">
        <v>21</v>
      </c>
    </row>
    <row r="135" spans="1:9" x14ac:dyDescent="0.25">
      <c r="A135" t="s">
        <v>0</v>
      </c>
      <c r="B135" t="s">
        <v>9</v>
      </c>
      <c r="C135" t="s">
        <v>1</v>
      </c>
      <c r="D135" t="s">
        <v>2</v>
      </c>
      <c r="E135" s="7" t="s">
        <v>3</v>
      </c>
      <c r="F135" t="s">
        <v>8</v>
      </c>
      <c r="G135" t="s">
        <v>4</v>
      </c>
    </row>
    <row r="136" spans="1:9" x14ac:dyDescent="0.25">
      <c r="A136">
        <v>2</v>
      </c>
      <c r="B136" t="s">
        <v>216</v>
      </c>
      <c r="C136" t="s">
        <v>118</v>
      </c>
      <c r="D136" s="7">
        <v>1945.2528</v>
      </c>
      <c r="E136" s="13">
        <v>157.42815728320639</v>
      </c>
      <c r="F136" s="6">
        <f>Tabela110431067323245823232423245232342324235235810679324[[#This Row],[PRICE IN EUR NET]]+G136*E136</f>
        <v>180.41266824655452</v>
      </c>
      <c r="G136" s="9">
        <v>0.14599999999999999</v>
      </c>
      <c r="I136" t="s">
        <v>13</v>
      </c>
    </row>
    <row r="137" spans="1:9" x14ac:dyDescent="0.25">
      <c r="A137">
        <v>2</v>
      </c>
      <c r="B137" t="s">
        <v>217</v>
      </c>
      <c r="C137" t="s">
        <v>119</v>
      </c>
      <c r="D137" s="7">
        <v>164.6352</v>
      </c>
      <c r="E137" s="13">
        <v>51.609414904631521</v>
      </c>
      <c r="F137" s="6">
        <f>Tabela110431067323245823232423245232342324235235810679324[[#This Row],[PRICE IN EUR NET]]+G137*E137</f>
        <v>59.144389480707723</v>
      </c>
      <c r="G137" s="9">
        <v>0.14599999999999999</v>
      </c>
      <c r="I137" t="s">
        <v>15</v>
      </c>
    </row>
    <row r="138" spans="1:9" x14ac:dyDescent="0.25">
      <c r="A138">
        <v>2</v>
      </c>
      <c r="B138" t="s">
        <v>218</v>
      </c>
      <c r="C138" t="s">
        <v>120</v>
      </c>
      <c r="D138" s="7">
        <v>143.85599999999999</v>
      </c>
      <c r="E138" s="13">
        <v>42.960679198398637</v>
      </c>
      <c r="F138" s="6">
        <f>Tabela110431067323245823232423245232342324235235810679324[[#This Row],[PRICE IN EUR NET]]+G138*E138</f>
        <v>49.232938361364837</v>
      </c>
      <c r="G138" s="9">
        <v>0.14599999999999999</v>
      </c>
      <c r="I138" t="s">
        <v>12</v>
      </c>
    </row>
    <row r="139" spans="1:9" x14ac:dyDescent="0.25">
      <c r="B139" s="14"/>
      <c r="C139" s="12"/>
      <c r="D139" s="10"/>
      <c r="E139" s="11"/>
      <c r="F139" s="6"/>
      <c r="G139" s="9"/>
    </row>
    <row r="140" spans="1:9" x14ac:dyDescent="0.25">
      <c r="A140" s="2" t="s">
        <v>5</v>
      </c>
      <c r="B140" s="2" t="s">
        <v>6</v>
      </c>
      <c r="C140" s="2" t="s">
        <v>7</v>
      </c>
    </row>
    <row r="141" spans="1:9" x14ac:dyDescent="0.25">
      <c r="A141" s="4">
        <f>SUM(Tabela110431067323245823232423245232342324235235810679324[WITH FUEL ADD])</f>
        <v>288.78999608862711</v>
      </c>
      <c r="B141" s="3">
        <v>4.3463000000000003</v>
      </c>
      <c r="C141" s="5">
        <f>A141*B141</f>
        <v>1255.16796</v>
      </c>
    </row>
    <row r="146" spans="1:3" x14ac:dyDescent="0.25">
      <c r="A146" t="s">
        <v>10</v>
      </c>
      <c r="C146" t="s">
        <v>11</v>
      </c>
    </row>
    <row r="147" spans="1:3" x14ac:dyDescent="0.25">
      <c r="A147" s="16">
        <f>A141+A131+A91+A61+A31</f>
        <v>6285.7852984749343</v>
      </c>
      <c r="C147" s="8">
        <f>C141+C131+C91+C61+C31</f>
        <v>27220.559819999999</v>
      </c>
    </row>
  </sheetData>
  <phoneticPr fontId="12" type="noConversion"/>
  <pageMargins left="0.7" right="0.7" top="0.75" bottom="0.75" header="0.3" footer="0.3"/>
  <pageSetup paperSize="9" scale="30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8A0CA9-8552-4517-BB24-B9F382B3C9A8}"/>
</file>

<file path=customXml/itemProps2.xml><?xml version="1.0" encoding="utf-8"?>
<ds:datastoreItem xmlns:ds="http://schemas.openxmlformats.org/officeDocument/2006/customXml" ds:itemID="{9BC17689-47E3-4166-84BC-996B604B9C60}"/>
</file>

<file path=customXml/itemProps3.xml><?xml version="1.0" encoding="utf-8"?>
<ds:datastoreItem xmlns:ds="http://schemas.openxmlformats.org/officeDocument/2006/customXml" ds:itemID="{B5625A20-1B17-4C6D-934A-BEA708386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jjonca</cp:lastModifiedBy>
  <cp:lastPrinted>2021-12-14T13:47:28Z</cp:lastPrinted>
  <dcterms:created xsi:type="dcterms:W3CDTF">2019-05-21T10:43:13Z</dcterms:created>
  <dcterms:modified xsi:type="dcterms:W3CDTF">2024-02-28T14:30:38Z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