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99403282-529A-4405-8D17-61759AE61C5C}" xr6:coauthVersionLast="47" xr6:coauthVersionMax="47" xr10:uidLastSave="{00000000-0000-0000-0000-000000000000}"/>
  <bookViews>
    <workbookView xWindow="-105" yWindow="0" windowWidth="14610" windowHeight="15585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1" l="1"/>
  <c r="F129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27" i="1"/>
  <c r="F26" i="1"/>
  <c r="F25" i="1"/>
  <c r="F24" i="1"/>
  <c r="F18" i="1"/>
  <c r="F17" i="1"/>
  <c r="F16" i="1"/>
  <c r="F15" i="1"/>
  <c r="F12" i="1"/>
  <c r="F20" i="1"/>
  <c r="F21" i="1"/>
  <c r="F22" i="1"/>
  <c r="F23" i="1"/>
  <c r="F28" i="1"/>
  <c r="F29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65" i="1"/>
  <c r="F66" i="1"/>
  <c r="F67" i="1"/>
  <c r="F68" i="1"/>
  <c r="F54" i="1"/>
  <c r="F55" i="1"/>
  <c r="F56" i="1"/>
  <c r="F57" i="1"/>
  <c r="F58" i="1"/>
  <c r="F59" i="1"/>
  <c r="F60" i="1"/>
  <c r="F61" i="1"/>
  <c r="F62" i="1"/>
  <c r="F63" i="1"/>
  <c r="F64" i="1"/>
  <c r="F11" i="1"/>
  <c r="F13" i="1"/>
  <c r="F14" i="1"/>
  <c r="F19" i="1"/>
  <c r="F10" i="1"/>
  <c r="F9" i="1"/>
  <c r="F8" i="1"/>
  <c r="A153" i="1" l="1"/>
  <c r="C153" i="1" s="1"/>
  <c r="A131" i="1"/>
  <c r="C131" i="1" s="1"/>
  <c r="A31" i="1"/>
  <c r="F36" i="1"/>
  <c r="F37" i="1"/>
  <c r="F38" i="1"/>
  <c r="F39" i="1"/>
  <c r="F40" i="1"/>
  <c r="F41" i="1"/>
  <c r="F42" i="1"/>
  <c r="F43" i="1"/>
  <c r="F44" i="1"/>
  <c r="F45" i="1"/>
  <c r="F46" i="1"/>
  <c r="C31" i="1" l="1"/>
  <c r="A48" i="1" l="1"/>
  <c r="A97" i="1"/>
  <c r="A70" i="1"/>
  <c r="A160" i="1" l="1"/>
  <c r="C97" i="1"/>
  <c r="C48" i="1"/>
  <c r="C70" i="1"/>
  <c r="C160" i="1" l="1"/>
</calcChain>
</file>

<file path=xl/sharedStrings.xml><?xml version="1.0" encoding="utf-8"?>
<sst xmlns="http://schemas.openxmlformats.org/spreadsheetml/2006/main" count="405" uniqueCount="248">
  <si>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</si>
  <si>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</si>
  <si>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</si>
  <si>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</si>
  <si>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</si>
  <si>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</si>
  <si>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</si>
  <si>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</si>
  <si>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</si>
  <si>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</si>
  <si>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</si>
  <si>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</si>
  <si>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</si>
  <si>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</si>
  <si>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</si>
  <si>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</si>
  <si>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28.02.01.2024-07.03.2024</t>
  </si>
  <si>
    <t>doręczone 01.03.2024</t>
  </si>
  <si>
    <t>doręczone 04.03.2024</t>
  </si>
  <si>
    <t>doręczone 05.03.2024</t>
  </si>
  <si>
    <t>doręczone 06.03.2024</t>
  </si>
  <si>
    <t>doręczone 07.03.2024</t>
  </si>
  <si>
    <t>doręczone 07803.2024</t>
  </si>
  <si>
    <t>PL00401609</t>
  </si>
  <si>
    <t>PL00401538</t>
  </si>
  <si>
    <t>PL00401647</t>
  </si>
  <si>
    <t>PL00401577</t>
  </si>
  <si>
    <t>PL00401579</t>
  </si>
  <si>
    <t>PL00401604</t>
  </si>
  <si>
    <t>PL00401591</t>
  </si>
  <si>
    <t>PL00401251</t>
  </si>
  <si>
    <t>PL00401612</t>
  </si>
  <si>
    <t>PL00401657</t>
  </si>
  <si>
    <t>PL00401541</t>
  </si>
  <si>
    <t>PL00401527</t>
  </si>
  <si>
    <t>PL00401539</t>
  </si>
  <si>
    <t>PL00401597</t>
  </si>
  <si>
    <t>PL00401524</t>
  </si>
  <si>
    <t>PL00401523</t>
  </si>
  <si>
    <t>PL00401526</t>
  </si>
  <si>
    <t>PL00401329</t>
  </si>
  <si>
    <t>PL00401601</t>
  </si>
  <si>
    <t>PL00401543</t>
  </si>
  <si>
    <t>PL00401616</t>
  </si>
  <si>
    <t>PL00401540</t>
  </si>
  <si>
    <t>SE</t>
  </si>
  <si>
    <t>ZA/EUI-24/0033400</t>
  </si>
  <si>
    <t>ZA/EU-24/00001688</t>
  </si>
  <si>
    <t>ZA/EUI-24/0050211</t>
  </si>
  <si>
    <t>ZA/EUI-24/0045017B</t>
  </si>
  <si>
    <t>ZA/EUI-24/0045017A</t>
  </si>
  <si>
    <t>ZA/EU-24/00001639, ZA/EU-24/00001748</t>
  </si>
  <si>
    <t>ZA/EUDR-24/000848,ZA/EUI-24/0050563</t>
  </si>
  <si>
    <t>DRW/00229197</t>
  </si>
  <si>
    <t>ZA/EUI-24/0050903B</t>
  </si>
  <si>
    <t>ZA/EUI-24/0050903A</t>
  </si>
  <si>
    <t>ZA/EUDR-24/000845,ZA/EUI-24/0048819</t>
  </si>
  <si>
    <t>ZA/EUI-24/0049239 Estonia24</t>
  </si>
  <si>
    <t>ZA/EUI-24/0047822</t>
  </si>
  <si>
    <t>ZA/EUI-24/0049956</t>
  </si>
  <si>
    <t>ZA/EUI-24/0049116 Estonia24</t>
  </si>
  <si>
    <t>ZA/EUI-24/0046998B Estonia24</t>
  </si>
  <si>
    <t>ZA/EUI-24/0046998A Estonia24</t>
  </si>
  <si>
    <t>ZA/EUI-24/0047645</t>
  </si>
  <si>
    <t>ZA/EUI-24/0050090</t>
  </si>
  <si>
    <t>ZA/EU-24/00001717</t>
  </si>
  <si>
    <t>ZA/EUI-24/0048835</t>
  </si>
  <si>
    <t>ZA/EUI-24/0045729</t>
  </si>
  <si>
    <t>PL00401697</t>
  </si>
  <si>
    <t>PL00401778</t>
  </si>
  <si>
    <t>PL00401698</t>
  </si>
  <si>
    <t>PL00401690</t>
  </si>
  <si>
    <t>PL00401762</t>
  </si>
  <si>
    <t>PL00401700</t>
  </si>
  <si>
    <t>PL00401696</t>
  </si>
  <si>
    <t>PL00401694</t>
  </si>
  <si>
    <t>PL00401688</t>
  </si>
  <si>
    <t>PL00401702</t>
  </si>
  <si>
    <t>PL00401786</t>
  </si>
  <si>
    <t>ZA/EUI-24/0050614</t>
  </si>
  <si>
    <t>ZA/EU-24/00001725</t>
  </si>
  <si>
    <t>ZA/EUI-24/0051533</t>
  </si>
  <si>
    <t>ZA/EUI-24/0051286 Estonia24</t>
  </si>
  <si>
    <t>ZA/EUI-24/0051481,ZA/EUDR-24/000901</t>
  </si>
  <si>
    <t>ZA/EUI-24/0049461,ZA/EUDR-24/000807</t>
  </si>
  <si>
    <t>ZA/EUI-24/0050907</t>
  </si>
  <si>
    <t>ZA/EU-24/00001767</t>
  </si>
  <si>
    <t>ZA/EUI-24/0050018A</t>
  </si>
  <si>
    <t>ZA/EUI-24/0050018B</t>
  </si>
  <si>
    <t>ZA/EUI-24/0050904</t>
  </si>
  <si>
    <t>PL00401901</t>
  </si>
  <si>
    <t>PL00401870</t>
  </si>
  <si>
    <t>PL00401891</t>
  </si>
  <si>
    <t>PL00401932</t>
  </si>
  <si>
    <t>PL00401952</t>
  </si>
  <si>
    <t>PL00401892</t>
  </si>
  <si>
    <t>PL00401894</t>
  </si>
  <si>
    <t>PL00401903</t>
  </si>
  <si>
    <t>PL00401872</t>
  </si>
  <si>
    <t>PL00401929</t>
  </si>
  <si>
    <t>PL00401967</t>
  </si>
  <si>
    <t>PL00401875</t>
  </si>
  <si>
    <t>PL00401883</t>
  </si>
  <si>
    <t>PL00401873</t>
  </si>
  <si>
    <t>PL00401948</t>
  </si>
  <si>
    <t>ZA/EUI-24/0051767,ZA/EUDR-24/000927</t>
  </si>
  <si>
    <t>ZA/EUDR-24/000839,ZA/EUI-24/0048661,ZA/EUDR-24/000</t>
  </si>
  <si>
    <t>ZA/EU-24/00001796</t>
  </si>
  <si>
    <t>ZA/EUI-24/0051096</t>
  </si>
  <si>
    <t>ZA/EUI-24/0046552</t>
  </si>
  <si>
    <t>ZA/EUI-24/0050583</t>
  </si>
  <si>
    <t>ZA/EUI-24/0051536</t>
  </si>
  <si>
    <t>Wyd.1031490</t>
  </si>
  <si>
    <t>ZA/EU-24/00001786</t>
  </si>
  <si>
    <t>ZA/EUI-24/0051731</t>
  </si>
  <si>
    <t>ZA/EUI-24/0050115</t>
  </si>
  <si>
    <t>ZA/EUI-24/0050831A Estonia24</t>
  </si>
  <si>
    <t>ZA/EUI-24/0050831B Estonia24</t>
  </si>
  <si>
    <t>ZA/EUI-24/0049728 Estonia24</t>
  </si>
  <si>
    <t>Wyd.1030733</t>
  </si>
  <si>
    <t>ZA/EUI-24/0051242</t>
  </si>
  <si>
    <t>ZA/EUI-24/0052354</t>
  </si>
  <si>
    <t>ZA/EUI-24/0053515B</t>
  </si>
  <si>
    <t>ZA/EUI-24/0052477</t>
  </si>
  <si>
    <t>ZA/EUI-24/0048267</t>
  </si>
  <si>
    <t>ZA/EUDR-24/000827</t>
  </si>
  <si>
    <t>ZA/EU-24/00001776</t>
  </si>
  <si>
    <t>ZA/EUI-24/0053515A</t>
  </si>
  <si>
    <t>ZA/EUI-24/0048145</t>
  </si>
  <si>
    <t>ZA/EUI-24/0050140</t>
  </si>
  <si>
    <t>ZA/EUI-24/0052811</t>
  </si>
  <si>
    <t>ZA/EUI-24/0048125</t>
  </si>
  <si>
    <t>ZA/EUI-24/0051801,ZA/EUI-24/0049553</t>
  </si>
  <si>
    <t>ZA/EUI-24/0046669 Estonia24</t>
  </si>
  <si>
    <t>ZA/EUI-24/0053244B Estonia24</t>
  </si>
  <si>
    <t>ZA/EUI-24/0053981,ZA/EUI-24/0051461,ZA/EUI-24/0052</t>
  </si>
  <si>
    <t>ZA/EUDR-24/000753,ZA/EUI-24/0053361</t>
  </si>
  <si>
    <t>ZA/EUI-24/0048222</t>
  </si>
  <si>
    <t>ZA/EUI-24/0051900</t>
  </si>
  <si>
    <t>ZA/EUI-24/0053674B</t>
  </si>
  <si>
    <t>PL00402115</t>
  </si>
  <si>
    <t>PL00402156</t>
  </si>
  <si>
    <t>PL00402112</t>
  </si>
  <si>
    <t>PL00402154</t>
  </si>
  <si>
    <t>PL00402058</t>
  </si>
  <si>
    <t>PL00402152</t>
  </si>
  <si>
    <t>PL00402064</t>
  </si>
  <si>
    <t>PL00402053</t>
  </si>
  <si>
    <t>PL00402056</t>
  </si>
  <si>
    <t>PL00402065</t>
  </si>
  <si>
    <t>PL00402080</t>
  </si>
  <si>
    <t>PL00402143</t>
  </si>
  <si>
    <t>PL00402070</t>
  </si>
  <si>
    <t>PL00402066</t>
  </si>
  <si>
    <t>PL00402110</t>
  </si>
  <si>
    <t>PL00402108</t>
  </si>
  <si>
    <t>PL00402062</t>
  </si>
  <si>
    <t>PL00402134</t>
  </si>
  <si>
    <t>PL00402063</t>
  </si>
  <si>
    <t>PL00402081</t>
  </si>
  <si>
    <t>ZA/EUI-24/0053665</t>
  </si>
  <si>
    <t>ZA/EUI-24/0050921</t>
  </si>
  <si>
    <t>ZA/EUDR-24/000847,ZA/EUI-24/0050730B,ZA/EUI-24/005</t>
  </si>
  <si>
    <t>ZA/EUI-24/0050009</t>
  </si>
  <si>
    <t>ZA/EUI-24/0053575 Estonia24</t>
  </si>
  <si>
    <t>ZA/EUI-24/0044058</t>
  </si>
  <si>
    <t>ZA/EUI-24/0054598</t>
  </si>
  <si>
    <t>ZA/EUI-24/0054454</t>
  </si>
  <si>
    <t>ZA/EUI-24/0050007</t>
  </si>
  <si>
    <t>ZA/EUI-24/0050408</t>
  </si>
  <si>
    <t>FM-24/0000196408</t>
  </si>
  <si>
    <t>FM-24/0000196363-dosyłka</t>
  </si>
  <si>
    <t>ZA/EUI-24/0050008</t>
  </si>
  <si>
    <t>ZA/EUI-24/0053660A Estonia24</t>
  </si>
  <si>
    <t>ZA/EUI-24/0053660B Estonia24</t>
  </si>
  <si>
    <t>ZA/EUI-24/0054078</t>
  </si>
  <si>
    <t>ZA/EUI-24/0054641 Estonia24</t>
  </si>
  <si>
    <t>ZA/EU-24/00001823 Estonia24</t>
  </si>
  <si>
    <t>ZA/EUI-24/0053837</t>
  </si>
  <si>
    <t>ZA/EUI-24/0046670,ZA/EUI-24/0053244A Estonia24</t>
  </si>
  <si>
    <t>ZA/EUI-24/0050478 Estonia24</t>
  </si>
  <si>
    <t>ZA/EUI-24/0051404 Estonia24</t>
  </si>
  <si>
    <t>ZA/EUI-24/0048868</t>
  </si>
  <si>
    <t>ZA/EUI-24/0054604</t>
  </si>
  <si>
    <t>ZA/EUI-24/0053324</t>
  </si>
  <si>
    <t>ZA/EUI-24/0049366</t>
  </si>
  <si>
    <t>ZA/EU-24/00001847</t>
  </si>
  <si>
    <t>ZA/EUI-24/0049600</t>
  </si>
  <si>
    <t>PL00402346</t>
  </si>
  <si>
    <t>PL00402274</t>
  </si>
  <si>
    <t>PL00402266</t>
  </si>
  <si>
    <t>PL00402282</t>
  </si>
  <si>
    <t>PL00402040</t>
  </si>
  <si>
    <t>PL00402336</t>
  </si>
  <si>
    <t>PL00402337</t>
  </si>
  <si>
    <t>PL00402335</t>
  </si>
  <si>
    <t>PL00402279</t>
  </si>
  <si>
    <t>PL00402285</t>
  </si>
  <si>
    <t>PL00402289</t>
  </si>
  <si>
    <t>PL00402353</t>
  </si>
  <si>
    <t>PL00402280</t>
  </si>
  <si>
    <t>PL00402039</t>
  </si>
  <si>
    <t>PL00402072</t>
  </si>
  <si>
    <t>PL00402332</t>
  </si>
  <si>
    <t>PL00402247</t>
  </si>
  <si>
    <t>PL00402241</t>
  </si>
  <si>
    <t>PL00402242</t>
  </si>
  <si>
    <t>PL00402035</t>
  </si>
  <si>
    <t>PL00402244</t>
  </si>
  <si>
    <t>PL00402038</t>
  </si>
  <si>
    <t>PL00402334</t>
  </si>
  <si>
    <t>PL00402258</t>
  </si>
  <si>
    <t>PL00402257</t>
  </si>
  <si>
    <t>PL00402345</t>
  </si>
  <si>
    <t>PL00402254</t>
  </si>
  <si>
    <t>PL00402277</t>
  </si>
  <si>
    <t>ZA/EUI-24/0055414</t>
  </si>
  <si>
    <t>ZA/EUI-24/0054025</t>
  </si>
  <si>
    <t>ZA/EU-24/00001892</t>
  </si>
  <si>
    <t>ZA/EUI-24/0054895,ZA/EUDR-24/000989</t>
  </si>
  <si>
    <t>ZA/EUI-24/0054555, ZA/EUDR-24/000900,ZA/EUDR-24/00</t>
  </si>
  <si>
    <t>ZA/EUI-24/0055426</t>
  </si>
  <si>
    <t>ZA/EUI-24/0053975</t>
  </si>
  <si>
    <t>ZA/EUDR-24/000941</t>
  </si>
  <si>
    <t>ZA/EUI-24/0055676 Estonia24</t>
  </si>
  <si>
    <t>ZA/EUI-24/0053396 Estonia24</t>
  </si>
  <si>
    <t>ZA/EU-24/00001884</t>
  </si>
  <si>
    <t>ZA/EUI-24/0054038A Estonia24</t>
  </si>
  <si>
    <t>ZA/EUI-24/0054038B Estonia24</t>
  </si>
  <si>
    <t>ZA/EUI-24/0055052</t>
  </si>
  <si>
    <t>ZA/EUI-24/0053279</t>
  </si>
  <si>
    <t>ZA/EUDR-24/000938,ZA/EUDR-24/000974,ZA/EUI-24/0052</t>
  </si>
  <si>
    <t>PL00402532</t>
  </si>
  <si>
    <t>PL00402501</t>
  </si>
  <si>
    <t>PL00402560</t>
  </si>
  <si>
    <t>PL00402538</t>
  </si>
  <si>
    <t>PL00402252</t>
  </si>
  <si>
    <t>PL00402527</t>
  </si>
  <si>
    <t>PL00402453</t>
  </si>
  <si>
    <t>PL00402455</t>
  </si>
  <si>
    <t>PL00402440</t>
  </si>
  <si>
    <t>PL00402439</t>
  </si>
  <si>
    <t>PL00402454</t>
  </si>
  <si>
    <t>PL00402438</t>
  </si>
  <si>
    <t>PL00402442</t>
  </si>
  <si>
    <t>PL00402526</t>
  </si>
  <si>
    <t>PL00402447</t>
  </si>
  <si>
    <t>PL00402437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</si>
</sst>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1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0" fontId="4" fillId="0" borderId="0" xfId="15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2" fontId="4" fillId="0" borderId="0" xfId="2" applyNumberFormat="1"/>
    <xf numFmtId="0" fontId="11" fillId="0" borderId="0" xfId="14" applyFont="1" applyAlignment="1">
      <alignment horizontal="left"/>
    </xf>
    <xf numFmtId="0" fontId="11" fillId="0" borderId="0" xfId="14" applyFont="1" applyFill="1" applyAlignment="1">
      <alignment horizontal="left"/>
    </xf>
    <xf numFmtId="2" fontId="4" fillId="0" borderId="0" xfId="15" applyNumberFormat="1" applyFont="1" applyFill="1"/>
    <xf numFmtId="2" fontId="4" fillId="0" borderId="0" xfId="2" applyNumberFormat="1" applyFont="1" applyFill="1" applyAlignment="1"/>
    <xf numFmtId="2" fontId="4" fillId="0" borderId="0" xfId="2" applyNumberFormat="1" applyFont="1" applyFill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6"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53:G68" totalsRowShown="0">
  <autoFilter ref="A53:G68" xr:uid="{FF00F00F-3A06-438B-8C27-21CC27738712}"/>
  <sortState xmlns:xlrd2="http://schemas.microsoft.com/office/spreadsheetml/2017/richdata2" ref="A54:G64">
    <sortCondition ref="C53:C64"/>
  </sortState>
  <tableColumns count="7">
    <tableColumn id="1" xr3:uid="{23CA0931-19EA-4022-A85D-41B7A0D28C1A}" name="MONTH"/>
    <tableColumn id="7" xr3:uid="{3248CB81-C778-47E6-A613-2B39BAC98D52}" name="ZLECENIE" dataDxfId="35" dataCellStyle="Normalny 14"/>
    <tableColumn id="2" xr3:uid="{E09E5A1F-A03D-4AED-B825-8A8DDAC5A357}" name="CMR NUMBER" dataDxfId="34" dataCellStyle="Normalny 15"/>
    <tableColumn id="3" xr3:uid="{6B0FA87A-B129-4FDD-A7A0-D44FB48CA8CB}" name="Total Weight" dataDxfId="33" dataCellStyle="Normalny 15"/>
    <tableColumn id="4" xr3:uid="{25895EC7-1BFF-45AC-81FC-B8BC9BFA1C99}" name="PRICE IN EUR NET" dataDxfId="32" dataCellStyle="Normalny 2"/>
    <tableColumn id="6" xr3:uid="{CB3A7561-2E58-4970-A451-204E25AC249C}" name="WITH FUEL ADD" dataDxfId="31">
      <calculatedColumnFormula>Tabela110431067323245823232423245232342324235235810679[[#This Row],[PRICE IN EUR NET]]+G54*E54</calculatedColumnFormula>
    </tableColumn>
    <tableColumn id="5" xr3:uid="{4B6A1247-087A-4AEC-A04C-DE8D97EE24F5}" name="FUEL ADD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75:G95" totalsRowShown="0">
  <autoFilter ref="A75:G95" xr:uid="{1E8F86E3-B86D-423E-8EF5-97DEDECF2B49}"/>
  <tableColumns count="7">
    <tableColumn id="1" xr3:uid="{0D586682-1E55-4671-8243-4AE4FB31D34C}" name="MONTH"/>
    <tableColumn id="7" xr3:uid="{60056748-9C25-481F-A36A-0E1DB3919DE3}" name="ZLECENIE" dataDxfId="29" dataCellStyle="Normalny 14"/>
    <tableColumn id="2" xr3:uid="{7565674D-C4B7-4CB6-93DC-B21FAE484B38}" name="CMR NUMBER" dataDxfId="28" dataCellStyle="Normalny 14"/>
    <tableColumn id="3" xr3:uid="{45804FBB-87DD-47E4-8510-49DB1A9A1EE7}" name="Total Weight" dataDxfId="27" dataCellStyle="Normalny 15"/>
    <tableColumn id="4" xr3:uid="{5BA32A79-0942-46B4-AA69-9999F941DE37}" name="PRICE IN EUR NET" dataDxfId="26" dataCellStyle="Normalny 2"/>
    <tableColumn id="6" xr3:uid="{415DAA56-4E7F-48AB-AE62-9BA5B5BC7741}" name="WITH FUEL ADD" dataDxfId="25">
      <calculatedColumnFormula>Tabela1104310673232458232324232452323423242352358106793[[#This Row],[PRICE IN EUR NET]]+G76*E76</calculatedColumnFormula>
    </tableColumn>
    <tableColumn id="5" xr3:uid="{8817C261-8DEC-49B2-9738-2152010D9076}" name="FUEL ADD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35:G46" totalsRowShown="0">
  <autoFilter ref="A35:G46" xr:uid="{AB09C13B-D852-45CF-9FB7-ECD052D5385E}"/>
  <tableColumns count="7">
    <tableColumn id="1" xr3:uid="{62555B29-3AEC-4272-975F-0AF3F3EE17DF}" name="MONTH"/>
    <tableColumn id="7" xr3:uid="{8A5AA220-8ED2-477A-A753-00E98D6D35AF}" name="ZLECENIE" dataDxfId="23" dataCellStyle="Normalny 14"/>
    <tableColumn id="2" xr3:uid="{949C5D44-5CCE-47B1-AD34-818F9395F637}" name="CMR NUMBER" dataDxfId="22" dataCellStyle="Normalny 15"/>
    <tableColumn id="3" xr3:uid="{A1AA1BA9-1C7F-4F78-AE08-CB1533C36CE9}" name="Total Weight" dataDxfId="21" dataCellStyle="Normalny 15"/>
    <tableColumn id="4" xr3:uid="{090FE9BD-8BCF-43F0-A6C8-C76C6414055B}" name="PRICE IN EUR NET" dataDxfId="20" dataCellStyle="Normalny 2"/>
    <tableColumn id="6" xr3:uid="{82378B25-A6C3-4436-B740-C52BDD0958DD}" name="WITH FUEL ADD" dataDxfId="19">
      <calculatedColumnFormula>Tabela11043106732324582323242324523234232423523581067[[#This Row],[PRICE IN EUR NET]]+G36*E36</calculatedColumnFormula>
    </tableColumn>
    <tableColumn id="5" xr3:uid="{C3897C57-40D6-4754-B111-59E9EF2898EA}" name="FUEL ADD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29" totalsRowShown="0">
  <autoFilter ref="A7:G29" xr:uid="{27379047-B784-41DD-A883-45578B962617}"/>
  <tableColumns count="7">
    <tableColumn id="1" xr3:uid="{9280BE26-250D-4B00-8F30-98158D7E6B61}" name="MONTH"/>
    <tableColumn id="7" xr3:uid="{851DFCE5-F6E5-4289-8D95-BD36EE544CEF}" name="ZLECENIE" dataDxfId="17" dataCellStyle="Normalny 14"/>
    <tableColumn id="2" xr3:uid="{C4734666-A33E-4A2B-AC5F-9CC9171DD13C}" name="CMR NUMBER" dataDxfId="16" dataCellStyle="Normalny 15"/>
    <tableColumn id="3" xr3:uid="{4FBD3AA5-E68E-40A6-87A6-C0CBE3751BC8}" name="Total Weight" dataDxfId="1" dataCellStyle="Normalny 15"/>
    <tableColumn id="4" xr3:uid="{43F6ECC0-76CA-429E-BDD0-E4FDECBF20DF}" name="PRICE IN EUR NET" dataDxfId="0" dataCellStyle="Normalny 2"/>
    <tableColumn id="6" xr3:uid="{03C105A1-4305-4736-98AD-78ABAD58B048}" name="WITH FUEL ADD" dataDxfId="15">
      <calculatedColumnFormula>Tabela11043106732324582323242324523234232423523581067932458[[#This Row],[PRICE IN EUR NET]]+G8*E8</calculatedColumnFormula>
    </tableColumn>
    <tableColumn id="5" xr3:uid="{A5863DC9-78AB-4DE2-89C4-2E358A8633C9}" name="FUEL ADD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F1D187-963C-4DA0-9D1A-8329D3DA46B2}" name="Tabela11043106732324582323242324523234232423523581067935" displayName="Tabela11043106732324582323242324523234232423523581067935" ref="A101:G129" totalsRowShown="0">
  <autoFilter ref="A101:G129" xr:uid="{A8F1D187-963C-4DA0-9D1A-8329D3DA46B2}"/>
  <tableColumns count="7">
    <tableColumn id="1" xr3:uid="{B19E638E-2122-472F-9C0C-8ABDFDD3D8FB}" name="MONTH"/>
    <tableColumn id="7" xr3:uid="{FA152CD8-372E-43AE-8EF1-DBBFF78FE7DD}" name="ZLECENIE" dataDxfId="13" dataCellStyle="Normalny 14"/>
    <tableColumn id="2" xr3:uid="{75961813-100F-4891-BF4C-76192A077E28}" name="CMR NUMBER" dataDxfId="12" dataCellStyle="Normalny 14"/>
    <tableColumn id="3" xr3:uid="{2D27FA08-E888-4262-BB33-94549024BC5A}" name="Total Weight" dataDxfId="11" dataCellStyle="Normalny 15"/>
    <tableColumn id="4" xr3:uid="{70607429-25E1-444A-B613-DF44DDA5F909}" name="PRICE IN EUR NET" dataDxfId="10" dataCellStyle="Normalny 2"/>
    <tableColumn id="6" xr3:uid="{77653362-83B4-4F1F-A7EA-D5BD1EE12274}" name="WITH FUEL ADD" dataDxfId="9">
      <calculatedColumnFormula>Tabela11043106732324582323242324523234232423523581067935[[#This Row],[PRICE IN EUR NET]]+G102*E102</calculatedColumnFormula>
    </tableColumn>
    <tableColumn id="5" xr3:uid="{ECAEAE35-7232-4607-BAEF-34EFCBC418CC}" name="FUEL ADD" data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F7F6EB-FF1D-454C-B73F-D744B059FBE4}" name="Tabela110431067323245823232423245232342324235235810679356" displayName="Tabela110431067323245823232423245232342324235235810679356" ref="A135:G151" totalsRowShown="0">
  <autoFilter ref="A135:G151" xr:uid="{2CF7F6EB-FF1D-454C-B73F-D744B059FBE4}"/>
  <tableColumns count="7">
    <tableColumn id="1" xr3:uid="{24227A61-035E-4F1D-B499-00C2AF92295C}" name="MONTH"/>
    <tableColumn id="7" xr3:uid="{B260CEA1-D2A5-4160-A359-E51F628E7E21}" name="ZLECENIE" dataDxfId="7" dataCellStyle="Normalny 14"/>
    <tableColumn id="2" xr3:uid="{8887A478-0CE6-42C2-BB57-41A2FA1E612E}" name="CMR NUMBER" dataDxfId="6" dataCellStyle="Normalny 14"/>
    <tableColumn id="3" xr3:uid="{8417082C-D266-4863-AE92-84D69DE74982}" name="Total Weight" dataDxfId="5" dataCellStyle="Normalny 15"/>
    <tableColumn id="4" xr3:uid="{9246DD68-F2BA-4DF2-9163-B939507A3E4F}" name="PRICE IN EUR NET" dataDxfId="4" dataCellStyle="Normalny 2"/>
    <tableColumn id="6" xr3:uid="{20E81394-39F7-4D38-A8D2-F77CDDC81325}" name="WITH FUEL ADD" dataDxfId="3">
      <calculatedColumnFormula>Tabela110431067323245823232423245232342324235235810679356[[#This Row],[PRICE IN EUR NET]]+G136*E136</calculatedColumnFormula>
    </tableColumn>
    <tableColumn id="5" xr3:uid="{47343E69-E80E-4A95-88BA-62B876D3981B}" name="FUEL AD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I160"/>
  <sheetViews>
    <sheetView tabSelected="1" topLeftCell="A126" zoomScale="85" zoomScaleNormal="85" workbookViewId="0">
      <selection activeCell="G157" sqref="G157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  <col min="11" max="11" width="11.28515625" bestFit="1" customWidth="1"/>
    <col min="12" max="12" width="11.7109375" bestFit="1" customWidth="1"/>
  </cols>
  <sheetData>
    <row r="1" spans="1:9" x14ac:dyDescent="0.25">
      <c r="A1" s="2" t="s">
        <v>16</v>
      </c>
      <c r="D1" s="2"/>
    </row>
    <row r="2" spans="1:9" x14ac:dyDescent="0.25">
      <c r="A2" s="2"/>
      <c r="D2" s="2"/>
    </row>
    <row r="3" spans="1:9" x14ac:dyDescent="0.25">
      <c r="A3" s="2"/>
      <c r="D3" s="2"/>
    </row>
    <row r="4" spans="1:9" x14ac:dyDescent="0.25">
      <c r="A4" s="4"/>
      <c r="B4" s="3"/>
      <c r="C4" s="5"/>
    </row>
    <row r="5" spans="1:9" x14ac:dyDescent="0.25">
      <c r="A5" s="1" t="s">
        <v>17</v>
      </c>
    </row>
    <row r="7" spans="1:9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9" x14ac:dyDescent="0.25">
      <c r="A8">
        <v>2</v>
      </c>
      <c r="B8" t="s">
        <v>46</v>
      </c>
      <c r="C8" t="s">
        <v>23</v>
      </c>
      <c r="D8" s="7">
        <v>127.872</v>
      </c>
      <c r="E8" s="7">
        <v>28.640889094697847</v>
      </c>
      <c r="F8" s="6">
        <f>Tabela11043106732324582323242324523234232423523581067932458[[#This Row],[PRICE IN EUR NET]]+G8*E8</f>
        <v>32.765177124334336</v>
      </c>
      <c r="G8" s="9">
        <v>0.14399999999999999</v>
      </c>
      <c r="I8" t="s">
        <v>14</v>
      </c>
    </row>
    <row r="9" spans="1:9" x14ac:dyDescent="0.25">
      <c r="A9">
        <v>2</v>
      </c>
      <c r="B9" t="s">
        <v>47</v>
      </c>
      <c r="C9" t="s">
        <v>24</v>
      </c>
      <c r="D9">
        <v>17.63</v>
      </c>
      <c r="E9" s="7">
        <v>9.5508219495253535</v>
      </c>
      <c r="F9" s="6">
        <f>Tabela11043106732324582323242324523234232423523581067932458[[#This Row],[PRICE IN EUR NET]]+G9*E9</f>
        <v>10.926140310257004</v>
      </c>
      <c r="G9" s="9">
        <v>0.14399999999999999</v>
      </c>
      <c r="I9" t="s">
        <v>14</v>
      </c>
    </row>
    <row r="10" spans="1:9" x14ac:dyDescent="0.25">
      <c r="A10">
        <v>2</v>
      </c>
      <c r="B10" t="s">
        <v>48</v>
      </c>
      <c r="C10" t="s">
        <v>25</v>
      </c>
      <c r="D10" s="7">
        <v>50.149800000000006</v>
      </c>
      <c r="E10" s="7">
        <v>15.911090530215327</v>
      </c>
      <c r="F10" s="6">
        <f>Tabela11043106732324582323242324523234232423523581067932458[[#This Row],[PRICE IN EUR NET]]+G10*E10</f>
        <v>18.202287566566334</v>
      </c>
      <c r="G10" s="9">
        <v>0.14399999999999999</v>
      </c>
      <c r="I10" t="s">
        <v>13</v>
      </c>
    </row>
    <row r="11" spans="1:9" x14ac:dyDescent="0.25">
      <c r="A11">
        <v>2</v>
      </c>
      <c r="B11" t="s">
        <v>49</v>
      </c>
      <c r="C11" t="s">
        <v>26</v>
      </c>
      <c r="D11" s="7">
        <v>163.0368</v>
      </c>
      <c r="E11" s="15">
        <v>28.640889094697847</v>
      </c>
      <c r="F11" s="6">
        <f>Tabela11043106732324582323242324523234232423523581067932458[[#This Row],[PRICE IN EUR NET]]+G11*E11</f>
        <v>32.765177124334336</v>
      </c>
      <c r="G11" s="9">
        <v>0.14399999999999999</v>
      </c>
      <c r="I11" t="s">
        <v>13</v>
      </c>
    </row>
    <row r="12" spans="1:9" x14ac:dyDescent="0.25">
      <c r="A12">
        <v>2</v>
      </c>
      <c r="B12" t="s">
        <v>50</v>
      </c>
      <c r="C12" t="s">
        <v>27</v>
      </c>
      <c r="D12" s="7">
        <v>215.78400000000002</v>
      </c>
      <c r="E12" s="15">
        <v>28.640889094697847</v>
      </c>
      <c r="F12" s="6">
        <f>Tabela11043106732324582323242324523234232423523581067932458[[#This Row],[PRICE IN EUR NET]]+G12*E12</f>
        <v>32.765177124334336</v>
      </c>
      <c r="G12" s="9">
        <v>0.14399999999999999</v>
      </c>
      <c r="I12" t="s">
        <v>13</v>
      </c>
    </row>
    <row r="13" spans="1:9" x14ac:dyDescent="0.25">
      <c r="A13">
        <v>2</v>
      </c>
      <c r="B13" t="s">
        <v>51</v>
      </c>
      <c r="C13" t="s">
        <v>28</v>
      </c>
      <c r="D13" s="7">
        <v>351.64800000000002</v>
      </c>
      <c r="E13" s="15">
        <v>38.189395693447558</v>
      </c>
      <c r="F13" s="6">
        <f>Tabela11043106732324582323242324523234232423523581067932458[[#This Row],[PRICE IN EUR NET]]+G13*E13</f>
        <v>43.688668673304008</v>
      </c>
      <c r="G13" s="9">
        <v>0.14399999999999999</v>
      </c>
      <c r="I13" t="s">
        <v>14</v>
      </c>
    </row>
    <row r="14" spans="1:9" x14ac:dyDescent="0.25">
      <c r="A14">
        <v>2</v>
      </c>
      <c r="B14" t="s">
        <v>52</v>
      </c>
      <c r="C14" t="s">
        <v>29</v>
      </c>
      <c r="D14" s="7">
        <v>358.04159999999996</v>
      </c>
      <c r="E14" s="15">
        <v>38.189395693447558</v>
      </c>
      <c r="F14" s="6">
        <f>Tabela11043106732324582323242324523234232423523581067932458[[#This Row],[PRICE IN EUR NET]]+G14*E14</f>
        <v>43.688668673304008</v>
      </c>
      <c r="G14" s="9">
        <v>0.14399999999999999</v>
      </c>
      <c r="I14" t="s">
        <v>13</v>
      </c>
    </row>
    <row r="15" spans="1:9" x14ac:dyDescent="0.25">
      <c r="A15">
        <v>2</v>
      </c>
      <c r="B15" t="s">
        <v>53</v>
      </c>
      <c r="C15" t="s">
        <v>30</v>
      </c>
      <c r="D15">
        <v>5</v>
      </c>
      <c r="E15" s="15">
        <v>40.00926140310257</v>
      </c>
      <c r="F15" s="6">
        <f>Tabela11043106732324582323242324523234232423523581067932458[[#This Row],[PRICE IN EUR NET]]+G15*E15</f>
        <v>45.770595045149342</v>
      </c>
      <c r="G15" s="9">
        <v>0.14399999999999999</v>
      </c>
      <c r="I15" t="s">
        <v>15</v>
      </c>
    </row>
    <row r="16" spans="1:9" x14ac:dyDescent="0.25">
      <c r="A16">
        <v>2</v>
      </c>
      <c r="B16" t="s">
        <v>54</v>
      </c>
      <c r="C16" t="s">
        <v>31</v>
      </c>
      <c r="D16" s="7">
        <v>170.49600000000001</v>
      </c>
      <c r="E16" s="15">
        <v>28.640889094697847</v>
      </c>
      <c r="F16" s="6">
        <f>Tabela11043106732324582323242324523234232423523581067932458[[#This Row],[PRICE IN EUR NET]]+G16*E16</f>
        <v>32.765177124334336</v>
      </c>
      <c r="G16" s="9">
        <v>0.14399999999999999</v>
      </c>
      <c r="I16" t="s">
        <v>14</v>
      </c>
    </row>
    <row r="17" spans="1:9" x14ac:dyDescent="0.25">
      <c r="A17">
        <v>2</v>
      </c>
      <c r="B17" t="s">
        <v>55</v>
      </c>
      <c r="C17" t="s">
        <v>32</v>
      </c>
      <c r="D17" s="7">
        <v>330.33600000000001</v>
      </c>
      <c r="E17" s="15">
        <v>38.189395693447558</v>
      </c>
      <c r="F17" s="6">
        <f>Tabela11043106732324582323242324523234232423523581067932458[[#This Row],[PRICE IN EUR NET]]+G17*E17</f>
        <v>43.688668673304008</v>
      </c>
      <c r="G17" s="9">
        <v>0.14399999999999999</v>
      </c>
      <c r="I17" t="s">
        <v>14</v>
      </c>
    </row>
    <row r="18" spans="1:9" x14ac:dyDescent="0.25">
      <c r="A18">
        <v>2</v>
      </c>
      <c r="B18" t="s">
        <v>56</v>
      </c>
      <c r="C18" t="s">
        <v>33</v>
      </c>
      <c r="D18" s="7">
        <v>191.80799999999999</v>
      </c>
      <c r="E18" s="15">
        <v>28.640889094697847</v>
      </c>
      <c r="F18" s="6">
        <f>Tabela11043106732324582323242324523234232423523581067932458[[#This Row],[PRICE IN EUR NET]]+G18*E18</f>
        <v>32.765177124334336</v>
      </c>
      <c r="G18" s="9">
        <v>0.14399999999999999</v>
      </c>
      <c r="I18" t="s">
        <v>13</v>
      </c>
    </row>
    <row r="19" spans="1:9" x14ac:dyDescent="0.25">
      <c r="A19">
        <v>2</v>
      </c>
      <c r="B19" t="s">
        <v>57</v>
      </c>
      <c r="C19" t="s">
        <v>34</v>
      </c>
      <c r="D19" s="7">
        <v>190.20960000000002</v>
      </c>
      <c r="E19" s="15">
        <v>47.256309330863623</v>
      </c>
      <c r="F19" s="6">
        <f>Tabela11043106732324582323242324523234232423523581067932458[[#This Row],[PRICE IN EUR NET]]+G19*E19</f>
        <v>54.061217874507982</v>
      </c>
      <c r="G19" s="9">
        <v>0.14399999999999999</v>
      </c>
      <c r="I19" t="s">
        <v>12</v>
      </c>
    </row>
    <row r="20" spans="1:9" x14ac:dyDescent="0.25">
      <c r="A20">
        <v>2</v>
      </c>
      <c r="B20" t="s">
        <v>58</v>
      </c>
      <c r="C20" t="s">
        <v>35</v>
      </c>
      <c r="D20" s="7">
        <v>569.03039999999999</v>
      </c>
      <c r="E20" s="19">
        <v>56.219032183375781</v>
      </c>
      <c r="F20" s="6">
        <f>Tabela11043106732324582323242324523234232423523581067932458[[#This Row],[PRICE IN EUR NET]]+G20*E20</f>
        <v>64.314572817781894</v>
      </c>
      <c r="G20" s="9">
        <v>0.14399999999999999</v>
      </c>
      <c r="I20" t="s">
        <v>13</v>
      </c>
    </row>
    <row r="21" spans="1:9" x14ac:dyDescent="0.25">
      <c r="A21">
        <v>2</v>
      </c>
      <c r="B21" t="s">
        <v>59</v>
      </c>
      <c r="C21" t="s">
        <v>36</v>
      </c>
      <c r="D21" s="7">
        <v>283.1832</v>
      </c>
      <c r="E21" s="19">
        <v>28.640889094697847</v>
      </c>
      <c r="F21" s="6">
        <f>Tabela11043106732324582323242324523234232423523581067932458[[#This Row],[PRICE IN EUR NET]]+G21*E21</f>
        <v>32.765177124334336</v>
      </c>
      <c r="G21" s="9">
        <v>0.14399999999999999</v>
      </c>
      <c r="I21" t="s">
        <v>13</v>
      </c>
    </row>
    <row r="22" spans="1:9" x14ac:dyDescent="0.25">
      <c r="A22">
        <v>2</v>
      </c>
      <c r="B22" t="s">
        <v>60</v>
      </c>
      <c r="C22" t="s">
        <v>37</v>
      </c>
      <c r="D22" s="7">
        <v>492.30719999999997</v>
      </c>
      <c r="E22" s="19">
        <v>57.761055799953695</v>
      </c>
      <c r="F22" s="6">
        <f>Tabela11043106732324582323242324523234232423523581067932458[[#This Row],[PRICE IN EUR NET]]+G22*E22</f>
        <v>66.078647835147024</v>
      </c>
      <c r="G22" s="9">
        <v>0.14399999999999999</v>
      </c>
      <c r="I22" t="s">
        <v>12</v>
      </c>
    </row>
    <row r="23" spans="1:9" x14ac:dyDescent="0.25">
      <c r="A23">
        <v>2</v>
      </c>
      <c r="B23" t="s">
        <v>61</v>
      </c>
      <c r="C23" t="s">
        <v>38</v>
      </c>
      <c r="D23" s="7">
        <v>200.33280000000002</v>
      </c>
      <c r="E23" s="19">
        <v>47.256309330863623</v>
      </c>
      <c r="F23" s="6">
        <f>Tabela11043106732324582323242324523234232423523581067932458[[#This Row],[PRICE IN EUR NET]]+G23*E23</f>
        <v>54.061217874507982</v>
      </c>
      <c r="G23" s="9">
        <v>0.14399999999999999</v>
      </c>
      <c r="I23" t="s">
        <v>12</v>
      </c>
    </row>
    <row r="24" spans="1:9" x14ac:dyDescent="0.25">
      <c r="A24">
        <v>2</v>
      </c>
      <c r="B24" t="s">
        <v>62</v>
      </c>
      <c r="C24" t="s">
        <v>39</v>
      </c>
      <c r="D24" s="7">
        <v>262.13760000000002</v>
      </c>
      <c r="E24" s="19">
        <v>47.256309330863623</v>
      </c>
      <c r="F24" s="6">
        <f>Tabela11043106732324582323242324523234232423523581067932458[[#This Row],[PRICE IN EUR NET]]+G24*E24</f>
        <v>54.061217874507982</v>
      </c>
      <c r="G24" s="9">
        <v>0.14399999999999999</v>
      </c>
      <c r="I24" t="s">
        <v>12</v>
      </c>
    </row>
    <row r="25" spans="1:9" x14ac:dyDescent="0.25">
      <c r="A25">
        <v>2</v>
      </c>
      <c r="B25" t="s">
        <v>63</v>
      </c>
      <c r="C25" t="s">
        <v>40</v>
      </c>
      <c r="D25" s="7">
        <v>1343.7215999999999</v>
      </c>
      <c r="E25" s="19">
        <v>319.36096318592263</v>
      </c>
      <c r="F25" s="6">
        <f>Tabela11043106732324582323242324523234232423523581067932458[[#This Row],[PRICE IN EUR NET]]+G25*E25</f>
        <v>365.34894188469548</v>
      </c>
      <c r="G25" s="9">
        <v>0.14399999999999999</v>
      </c>
      <c r="I25" t="s">
        <v>45</v>
      </c>
    </row>
    <row r="26" spans="1:9" x14ac:dyDescent="0.25">
      <c r="A26">
        <v>2</v>
      </c>
      <c r="B26" t="s">
        <v>64</v>
      </c>
      <c r="C26" t="s">
        <v>41</v>
      </c>
      <c r="D26" s="7">
        <v>984.08159999999998</v>
      </c>
      <c r="E26" s="19">
        <v>85.920351933317889</v>
      </c>
      <c r="F26" s="6">
        <f>Tabela11043106732324582323242324523234232423523581067932458[[#This Row],[PRICE IN EUR NET]]+G26*E26</f>
        <v>98.292882611715669</v>
      </c>
      <c r="G26" s="9">
        <v>0.14399999999999999</v>
      </c>
      <c r="I26" t="s">
        <v>13</v>
      </c>
    </row>
    <row r="27" spans="1:9" x14ac:dyDescent="0.25">
      <c r="A27">
        <v>2</v>
      </c>
      <c r="B27" t="s">
        <v>65</v>
      </c>
      <c r="C27" t="s">
        <v>42</v>
      </c>
      <c r="D27" s="7">
        <v>92.7072</v>
      </c>
      <c r="E27" s="19">
        <v>28.640889094697847</v>
      </c>
      <c r="F27" s="6">
        <f>Tabela11043106732324582323242324523234232423523581067932458[[#This Row],[PRICE IN EUR NET]]+G27*E27</f>
        <v>32.765177124334336</v>
      </c>
      <c r="G27" s="9">
        <v>0.14399999999999999</v>
      </c>
      <c r="I27" t="s">
        <v>13</v>
      </c>
    </row>
    <row r="28" spans="1:9" x14ac:dyDescent="0.25">
      <c r="A28">
        <v>2</v>
      </c>
      <c r="B28" t="s">
        <v>66</v>
      </c>
      <c r="C28" t="s">
        <v>43</v>
      </c>
      <c r="D28" s="7">
        <v>664.23509999999999</v>
      </c>
      <c r="E28" s="19">
        <v>58.339893493864324</v>
      </c>
      <c r="F28" s="6">
        <f>Tabela11043106732324582323242324523234232423523581067932458[[#This Row],[PRICE IN EUR NET]]+G28*E28</f>
        <v>66.740838156980786</v>
      </c>
      <c r="G28" s="9">
        <v>0.14399999999999999</v>
      </c>
      <c r="I28" t="s">
        <v>13</v>
      </c>
    </row>
    <row r="29" spans="1:9" x14ac:dyDescent="0.25">
      <c r="A29">
        <v>2</v>
      </c>
      <c r="B29" t="s">
        <v>67</v>
      </c>
      <c r="C29" t="s">
        <v>44</v>
      </c>
      <c r="D29" s="7">
        <v>469.92959999999999</v>
      </c>
      <c r="E29" s="19">
        <v>47.740217642972908</v>
      </c>
      <c r="F29" s="6">
        <f>Tabela11043106732324582323242324523234232423523581067932458[[#This Row],[PRICE IN EUR NET]]+G29*E29</f>
        <v>54.614808983561005</v>
      </c>
      <c r="G29" s="9">
        <v>0.14399999999999999</v>
      </c>
      <c r="I29" t="s">
        <v>13</v>
      </c>
    </row>
    <row r="30" spans="1:9" x14ac:dyDescent="0.25">
      <c r="A30" s="2" t="s">
        <v>5</v>
      </c>
      <c r="B30" s="2" t="s">
        <v>6</v>
      </c>
      <c r="C30" s="2" t="s">
        <v>7</v>
      </c>
    </row>
    <row r="31" spans="1:9" x14ac:dyDescent="0.25">
      <c r="A31" s="4">
        <f>SUM(Tabela11043106732324582323242324523234232423523581067932458[WITH FUEL ADD])</f>
        <v>1312.8956147256306</v>
      </c>
      <c r="B31" s="3">
        <v>4.319</v>
      </c>
      <c r="C31" s="5">
        <f>A31*B31</f>
        <v>5670.3961599999984</v>
      </c>
    </row>
    <row r="33" spans="1:9" x14ac:dyDescent="0.25">
      <c r="A33" s="1" t="s">
        <v>18</v>
      </c>
    </row>
    <row r="35" spans="1:9" x14ac:dyDescent="0.25">
      <c r="A35" t="s">
        <v>0</v>
      </c>
      <c r="B35" t="s">
        <v>9</v>
      </c>
      <c r="C35" t="s">
        <v>1</v>
      </c>
      <c r="D35" t="s">
        <v>2</v>
      </c>
      <c r="E35" s="7" t="s">
        <v>3</v>
      </c>
      <c r="F35" t="s">
        <v>8</v>
      </c>
      <c r="G35" t="s">
        <v>4</v>
      </c>
      <c r="I35" t="s">
        <v>13</v>
      </c>
    </row>
    <row r="36" spans="1:9" x14ac:dyDescent="0.25">
      <c r="A36">
        <v>3</v>
      </c>
      <c r="B36" t="s">
        <v>79</v>
      </c>
      <c r="C36" t="s">
        <v>68</v>
      </c>
      <c r="D36" s="7">
        <v>335.66399999999999</v>
      </c>
      <c r="E36" s="12">
        <v>38.190198258291645</v>
      </c>
      <c r="F36" s="6">
        <f>Tabela11043106732324582323242324523234232423523581067[[#This Row],[PRICE IN EUR NET]]+G36*E36</f>
        <v>43.689586807485639</v>
      </c>
      <c r="G36" s="9">
        <v>0.14399999999999999</v>
      </c>
      <c r="I36" t="s">
        <v>13</v>
      </c>
    </row>
    <row r="37" spans="1:9" x14ac:dyDescent="0.25">
      <c r="A37">
        <v>3</v>
      </c>
      <c r="B37" t="s">
        <v>80</v>
      </c>
      <c r="C37" t="s">
        <v>69</v>
      </c>
      <c r="D37" s="7">
        <v>597.80160000000001</v>
      </c>
      <c r="E37" s="13">
        <v>56.221048730776367</v>
      </c>
      <c r="F37" s="6">
        <f>Tabela11043106732324582323242324523234232423523581067[[#This Row],[PRICE IN EUR NET]]+G37*E37</f>
        <v>64.316879748008162</v>
      </c>
      <c r="G37" s="9">
        <v>0.14399999999999999</v>
      </c>
      <c r="I37" t="s">
        <v>13</v>
      </c>
    </row>
    <row r="38" spans="1:9" x14ac:dyDescent="0.25">
      <c r="A38">
        <v>3</v>
      </c>
      <c r="B38" t="s">
        <v>81</v>
      </c>
      <c r="C38" t="s">
        <v>70</v>
      </c>
      <c r="D38" s="7">
        <v>27.972000000000001</v>
      </c>
      <c r="E38" s="13">
        <v>9.5492866407263293</v>
      </c>
      <c r="F38" s="6">
        <f>Tabela11043106732324582323242324523234232423523581067[[#This Row],[PRICE IN EUR NET]]+G38*E38</f>
        <v>10.924383916990921</v>
      </c>
      <c r="G38" s="9">
        <v>0.14399999999999999</v>
      </c>
      <c r="I38" t="s">
        <v>12</v>
      </c>
    </row>
    <row r="39" spans="1:9" x14ac:dyDescent="0.25">
      <c r="A39">
        <v>3</v>
      </c>
      <c r="B39" t="s">
        <v>82</v>
      </c>
      <c r="C39" t="s">
        <v>71</v>
      </c>
      <c r="D39" s="7">
        <v>50.083200000000005</v>
      </c>
      <c r="E39" s="13">
        <v>19.089308875301096</v>
      </c>
      <c r="F39" s="6">
        <f>Tabela11043106732324582323242324523234232423523581067[[#This Row],[PRICE IN EUR NET]]+G39*E39</f>
        <v>21.838169353344455</v>
      </c>
      <c r="G39" s="9">
        <v>0.14399999999999999</v>
      </c>
      <c r="I39" t="s">
        <v>14</v>
      </c>
    </row>
    <row r="40" spans="1:9" x14ac:dyDescent="0.25">
      <c r="A40">
        <v>3</v>
      </c>
      <c r="B40" t="s">
        <v>83</v>
      </c>
      <c r="C40" t="s">
        <v>72</v>
      </c>
      <c r="D40" s="7">
        <v>278.1216</v>
      </c>
      <c r="E40" s="13">
        <v>28.640911617565315</v>
      </c>
      <c r="F40" s="6">
        <f>Tabela11043106732324582323242324523234232423523581067[[#This Row],[PRICE IN EUR NET]]+G40*E40</f>
        <v>32.76520289049472</v>
      </c>
      <c r="G40" s="9">
        <v>0.14399999999999999</v>
      </c>
      <c r="I40" t="s">
        <v>13</v>
      </c>
    </row>
    <row r="41" spans="1:9" x14ac:dyDescent="0.25">
      <c r="A41">
        <v>3</v>
      </c>
      <c r="B41" t="s">
        <v>84</v>
      </c>
      <c r="C41" t="s">
        <v>73</v>
      </c>
      <c r="D41" s="7">
        <v>511.488</v>
      </c>
      <c r="E41" s="13">
        <v>56.221048730776367</v>
      </c>
      <c r="F41" s="6">
        <f>Tabela11043106732324582323242324523234232423523581067[[#This Row],[PRICE IN EUR NET]]+G41*E41</f>
        <v>64.316879748008162</v>
      </c>
      <c r="G41" s="9">
        <v>0.14399999999999999</v>
      </c>
      <c r="I41" t="s">
        <v>13</v>
      </c>
    </row>
    <row r="42" spans="1:9" x14ac:dyDescent="0.25">
      <c r="A42">
        <v>3</v>
      </c>
      <c r="B42" t="s">
        <v>85</v>
      </c>
      <c r="C42" t="s">
        <v>74</v>
      </c>
      <c r="D42" s="7">
        <v>223.77600000000001</v>
      </c>
      <c r="E42" s="13">
        <v>28.640911617565315</v>
      </c>
      <c r="F42" s="6">
        <f>Tabela11043106732324582323242324523234232423523581067[[#This Row],[PRICE IN EUR NET]]+G42*E42</f>
        <v>32.76520289049472</v>
      </c>
      <c r="G42" s="9">
        <v>0.14399999999999999</v>
      </c>
      <c r="I42" t="s">
        <v>13</v>
      </c>
    </row>
    <row r="43" spans="1:9" x14ac:dyDescent="0.25">
      <c r="A43">
        <v>3</v>
      </c>
      <c r="B43" t="s">
        <v>86</v>
      </c>
      <c r="C43" t="s">
        <v>75</v>
      </c>
      <c r="D43" s="7">
        <v>35.21</v>
      </c>
      <c r="E43" s="13">
        <v>28.640911617565315</v>
      </c>
      <c r="F43" s="6">
        <f>Tabela11043106732324582323242324523234232423523581067[[#This Row],[PRICE IN EUR NET]]+G43*E43</f>
        <v>32.76520289049472</v>
      </c>
      <c r="G43" s="9">
        <v>0.14399999999999999</v>
      </c>
      <c r="I43" t="s">
        <v>13</v>
      </c>
    </row>
    <row r="44" spans="1:9" x14ac:dyDescent="0.25">
      <c r="A44">
        <v>3</v>
      </c>
      <c r="B44" t="s">
        <v>87</v>
      </c>
      <c r="C44" t="s">
        <v>76</v>
      </c>
      <c r="D44" s="7">
        <v>274.9248</v>
      </c>
      <c r="E44" s="13">
        <v>28.640911617565315</v>
      </c>
      <c r="F44" s="6">
        <f>Tabela11043106732324582323242324523234232423523581067[[#This Row],[PRICE IN EUR NET]]+G44*E44</f>
        <v>32.76520289049472</v>
      </c>
      <c r="G44" s="9">
        <v>0.14399999999999999</v>
      </c>
      <c r="I44" t="s">
        <v>13</v>
      </c>
    </row>
    <row r="45" spans="1:9" x14ac:dyDescent="0.25">
      <c r="A45">
        <v>3</v>
      </c>
      <c r="B45" t="s">
        <v>88</v>
      </c>
      <c r="C45" t="s">
        <v>77</v>
      </c>
      <c r="D45" s="7">
        <v>17.1495</v>
      </c>
      <c r="E45" s="13">
        <v>9.5492866407263293</v>
      </c>
      <c r="F45" s="6">
        <f>Tabela11043106732324582323242324523234232423523581067[[#This Row],[PRICE IN EUR NET]]+G45*E45</f>
        <v>10.924383916990921</v>
      </c>
      <c r="G45" s="9">
        <v>0.14399999999999999</v>
      </c>
      <c r="I45" t="s">
        <v>13</v>
      </c>
    </row>
    <row r="46" spans="1:9" x14ac:dyDescent="0.25">
      <c r="A46">
        <v>3</v>
      </c>
      <c r="B46" t="s">
        <v>89</v>
      </c>
      <c r="C46" t="s">
        <v>78</v>
      </c>
      <c r="D46" s="7">
        <v>1599.5988000000002</v>
      </c>
      <c r="E46" s="13">
        <v>128.8910505836576</v>
      </c>
      <c r="F46" s="6">
        <f>Tabela11043106732324582323242324523234232423523581067[[#This Row],[PRICE IN EUR NET]]+G46*E46</f>
        <v>147.45136186770429</v>
      </c>
      <c r="G46" s="9">
        <v>0.14399999999999999</v>
      </c>
    </row>
    <row r="47" spans="1:9" x14ac:dyDescent="0.25">
      <c r="A47" s="2" t="s">
        <v>5</v>
      </c>
      <c r="B47" s="2" t="s">
        <v>6</v>
      </c>
      <c r="C47" s="2" t="s">
        <v>7</v>
      </c>
    </row>
    <row r="48" spans="1:9" x14ac:dyDescent="0.25">
      <c r="A48" s="4">
        <f>SUM(Tabela11043106732324582323242324523234232423523581067[WITH FUEL ADD])</f>
        <v>494.52245692051139</v>
      </c>
      <c r="B48" s="3">
        <v>4.3175999999999997</v>
      </c>
      <c r="C48" s="5">
        <f>A48*B48</f>
        <v>2135.1501599999997</v>
      </c>
    </row>
    <row r="51" spans="1:9" x14ac:dyDescent="0.25">
      <c r="A51" s="1" t="s">
        <v>19</v>
      </c>
    </row>
    <row r="53" spans="1:9" x14ac:dyDescent="0.25">
      <c r="A53" t="s">
        <v>0</v>
      </c>
      <c r="B53" t="s">
        <v>9</v>
      </c>
      <c r="C53" t="s">
        <v>1</v>
      </c>
      <c r="D53" t="s">
        <v>2</v>
      </c>
      <c r="E53" s="7" t="s">
        <v>3</v>
      </c>
      <c r="F53" t="s">
        <v>8</v>
      </c>
      <c r="G53" t="s">
        <v>4</v>
      </c>
    </row>
    <row r="54" spans="1:9" x14ac:dyDescent="0.25">
      <c r="A54">
        <v>3</v>
      </c>
      <c r="B54" t="s">
        <v>105</v>
      </c>
      <c r="C54" t="s">
        <v>90</v>
      </c>
      <c r="D54" s="7">
        <v>319.68</v>
      </c>
      <c r="E54" s="12">
        <v>38.188930811786761</v>
      </c>
      <c r="F54" s="6">
        <f>Tabela110431067323245823232423245232342324235235810679[[#This Row],[PRICE IN EUR NET]]+G54*E54</f>
        <v>43.688136848684053</v>
      </c>
      <c r="G54" s="9">
        <v>0.14399999999999999</v>
      </c>
      <c r="I54" t="s">
        <v>13</v>
      </c>
    </row>
    <row r="55" spans="1:9" x14ac:dyDescent="0.25">
      <c r="A55">
        <v>3</v>
      </c>
      <c r="B55" t="s">
        <v>106</v>
      </c>
      <c r="C55" t="s">
        <v>91</v>
      </c>
      <c r="D55" s="7">
        <v>424.64159999999998</v>
      </c>
      <c r="E55" s="12">
        <v>47.739635656582024</v>
      </c>
      <c r="F55" s="6">
        <f>Tabela110431067323245823232423245232342324235235810679[[#This Row],[PRICE IN EUR NET]]+G55*E55</f>
        <v>54.614143191129834</v>
      </c>
      <c r="G55" s="9">
        <v>0.14399999999999999</v>
      </c>
      <c r="I55" t="s">
        <v>13</v>
      </c>
    </row>
    <row r="56" spans="1:9" x14ac:dyDescent="0.25">
      <c r="A56">
        <v>3</v>
      </c>
      <c r="B56" t="s">
        <v>107</v>
      </c>
      <c r="C56" t="s">
        <v>92</v>
      </c>
      <c r="D56" s="10">
        <v>251.48159999999999</v>
      </c>
      <c r="E56" s="13">
        <v>28.640540728223883</v>
      </c>
      <c r="F56" s="6">
        <f>Tabela110431067323245823232423245232342324235235810679[[#This Row],[PRICE IN EUR NET]]+G56*E56</f>
        <v>32.764778593088124</v>
      </c>
      <c r="G56" s="9">
        <v>0.14399999999999999</v>
      </c>
      <c r="I56" t="s">
        <v>13</v>
      </c>
    </row>
    <row r="57" spans="1:9" x14ac:dyDescent="0.25">
      <c r="A57">
        <v>3</v>
      </c>
      <c r="B57" t="s">
        <v>108</v>
      </c>
      <c r="C57" t="s">
        <v>93</v>
      </c>
      <c r="D57" s="10">
        <v>251.74799999999999</v>
      </c>
      <c r="E57" s="13">
        <v>28.640540728223883</v>
      </c>
      <c r="F57" s="6">
        <f>Tabela110431067323245823232423245232342324235235810679[[#This Row],[PRICE IN EUR NET]]+G57*E57</f>
        <v>32.764778593088124</v>
      </c>
      <c r="G57" s="9">
        <v>0.14399999999999999</v>
      </c>
      <c r="I57" t="s">
        <v>14</v>
      </c>
    </row>
    <row r="58" spans="1:9" x14ac:dyDescent="0.25">
      <c r="A58">
        <v>3</v>
      </c>
      <c r="B58" t="s">
        <v>109</v>
      </c>
      <c r="C58" t="s">
        <v>94</v>
      </c>
      <c r="D58" s="7">
        <v>455.54400000000004</v>
      </c>
      <c r="E58" s="12">
        <v>47.739635656582024</v>
      </c>
      <c r="F58" s="6">
        <f>Tabela110431067323245823232423245232342324235235810679[[#This Row],[PRICE IN EUR NET]]+G58*E58</f>
        <v>54.614143191129834</v>
      </c>
      <c r="G58" s="9">
        <v>0.14399999999999999</v>
      </c>
      <c r="I58" t="s">
        <v>14</v>
      </c>
    </row>
    <row r="59" spans="1:9" x14ac:dyDescent="0.25">
      <c r="A59">
        <v>3</v>
      </c>
      <c r="B59" t="s">
        <v>110</v>
      </c>
      <c r="C59" t="s">
        <v>95</v>
      </c>
      <c r="D59" s="10">
        <v>328.20480000000003</v>
      </c>
      <c r="E59" s="13">
        <v>38.188930811786761</v>
      </c>
      <c r="F59" s="6">
        <f>Tabela110431067323245823232423245232342324235235810679[[#This Row],[PRICE IN EUR NET]]+G59*E59</f>
        <v>43.688136848684053</v>
      </c>
      <c r="G59" s="9">
        <v>0.14399999999999999</v>
      </c>
      <c r="I59" t="s">
        <v>13</v>
      </c>
    </row>
    <row r="60" spans="1:9" x14ac:dyDescent="0.25">
      <c r="A60">
        <v>3</v>
      </c>
      <c r="B60" t="s">
        <v>111</v>
      </c>
      <c r="C60" t="s">
        <v>96</v>
      </c>
      <c r="D60" s="10">
        <v>212.5872</v>
      </c>
      <c r="E60" s="13">
        <v>28.640540728223883</v>
      </c>
      <c r="F60" s="6">
        <f>Tabela110431067323245823232423245232342324235235810679[[#This Row],[PRICE IN EUR NET]]+G60*E60</f>
        <v>32.764778593088124</v>
      </c>
      <c r="G60" s="9">
        <v>0.14399999999999999</v>
      </c>
      <c r="I60" t="s">
        <v>13</v>
      </c>
    </row>
    <row r="61" spans="1:9" x14ac:dyDescent="0.25">
      <c r="A61">
        <v>3</v>
      </c>
      <c r="B61" t="s">
        <v>112</v>
      </c>
      <c r="C61" t="s">
        <v>97</v>
      </c>
      <c r="D61" s="7">
        <v>299.7</v>
      </c>
      <c r="E61" s="12">
        <v>28.640540728223883</v>
      </c>
      <c r="F61" s="6">
        <f>Tabela110431067323245823232423245232342324235235810679[[#This Row],[PRICE IN EUR NET]]+G61*E61</f>
        <v>32.764778593088124</v>
      </c>
      <c r="G61" s="9">
        <v>0.14399999999999999</v>
      </c>
      <c r="I61" t="s">
        <v>13</v>
      </c>
    </row>
    <row r="62" spans="1:9" x14ac:dyDescent="0.25">
      <c r="A62">
        <v>3</v>
      </c>
      <c r="B62" t="s">
        <v>113</v>
      </c>
      <c r="C62" t="s">
        <v>98</v>
      </c>
      <c r="D62" s="10">
        <v>18.63</v>
      </c>
      <c r="E62" s="13">
        <v>9.5507048447952592</v>
      </c>
      <c r="F62" s="6">
        <f>Tabela110431067323245823232423245232342324235235810679[[#This Row],[PRICE IN EUR NET]]+G62*E62</f>
        <v>10.926006342445776</v>
      </c>
      <c r="G62" s="9">
        <v>0.14399999999999999</v>
      </c>
      <c r="I62" t="s">
        <v>13</v>
      </c>
    </row>
    <row r="63" spans="1:9" x14ac:dyDescent="0.25">
      <c r="A63">
        <v>3</v>
      </c>
      <c r="B63" t="s">
        <v>114</v>
      </c>
      <c r="C63" t="s">
        <v>99</v>
      </c>
      <c r="D63" s="10">
        <v>1080.5184000000002</v>
      </c>
      <c r="E63" s="13">
        <v>93.879771301590239</v>
      </c>
      <c r="F63" s="6">
        <f>Tabela110431067323245823232423245232342324235235810679[[#This Row],[PRICE IN EUR NET]]+G63*E63</f>
        <v>107.39845836901924</v>
      </c>
      <c r="G63" s="9">
        <v>0.14399999999999999</v>
      </c>
      <c r="I63" t="s">
        <v>13</v>
      </c>
    </row>
    <row r="64" spans="1:9" x14ac:dyDescent="0.25">
      <c r="A64">
        <v>3</v>
      </c>
      <c r="B64" t="s">
        <v>115</v>
      </c>
      <c r="C64" t="s">
        <v>100</v>
      </c>
      <c r="D64" s="10">
        <v>217.38240000000002</v>
      </c>
      <c r="E64" s="13">
        <v>28.640540728223883</v>
      </c>
      <c r="F64" s="6">
        <f>Tabela110431067323245823232423245232342324235235810679[[#This Row],[PRICE IN EUR NET]]+G64*E64</f>
        <v>32.764778593088124</v>
      </c>
      <c r="G64" s="9">
        <v>0.14399999999999999</v>
      </c>
      <c r="I64" t="s">
        <v>14</v>
      </c>
    </row>
    <row r="65" spans="1:9" x14ac:dyDescent="0.25">
      <c r="A65">
        <v>3</v>
      </c>
      <c r="B65" s="16" t="s">
        <v>116</v>
      </c>
      <c r="C65" s="11" t="s">
        <v>101</v>
      </c>
      <c r="D65" s="10">
        <v>469.92959999999999</v>
      </c>
      <c r="E65" s="13">
        <v>57.760237031550197</v>
      </c>
      <c r="F65" s="6">
        <f>Tabela110431067323245823232423245232342324235235810679[[#This Row],[PRICE IN EUR NET]]+G65*E65</f>
        <v>66.077711164093429</v>
      </c>
      <c r="G65" s="9">
        <v>0.14399999999999999</v>
      </c>
      <c r="I65" t="s">
        <v>12</v>
      </c>
    </row>
    <row r="66" spans="1:9" x14ac:dyDescent="0.25">
      <c r="A66">
        <v>3</v>
      </c>
      <c r="B66" s="16" t="s">
        <v>117</v>
      </c>
      <c r="C66" s="11" t="s">
        <v>102</v>
      </c>
      <c r="D66" s="10">
        <v>167.83199999999999</v>
      </c>
      <c r="E66" s="13">
        <v>47.255850559014839</v>
      </c>
      <c r="F66" s="6">
        <f>Tabela110431067323245823232423245232342324235235810679[[#This Row],[PRICE IN EUR NET]]+G66*E66</f>
        <v>54.060693039512977</v>
      </c>
      <c r="G66" s="9">
        <v>0.14399999999999999</v>
      </c>
      <c r="I66" t="s">
        <v>12</v>
      </c>
    </row>
    <row r="67" spans="1:9" x14ac:dyDescent="0.25">
      <c r="A67">
        <v>3</v>
      </c>
      <c r="B67" s="16" t="s">
        <v>118</v>
      </c>
      <c r="C67" s="11" t="s">
        <v>103</v>
      </c>
      <c r="D67" s="10">
        <v>687.31200000000001</v>
      </c>
      <c r="E67" s="13">
        <v>73.512187217888467</v>
      </c>
      <c r="F67" s="6">
        <f>Tabela110431067323245823232423245232342324235235810679[[#This Row],[PRICE IN EUR NET]]+G67*E67</f>
        <v>84.0979421772644</v>
      </c>
      <c r="G67" s="9">
        <v>0.14399999999999999</v>
      </c>
      <c r="I67" t="s">
        <v>12</v>
      </c>
    </row>
    <row r="68" spans="1:9" x14ac:dyDescent="0.25">
      <c r="A68">
        <v>3</v>
      </c>
      <c r="B68" s="16" t="s">
        <v>119</v>
      </c>
      <c r="C68" s="11" t="s">
        <v>104</v>
      </c>
      <c r="D68" s="10">
        <v>63.936</v>
      </c>
      <c r="E68" s="13">
        <v>42.959653711719639</v>
      </c>
      <c r="F68" s="6">
        <f>Tabela110431067323245823232423245232342324235235810679[[#This Row],[PRICE IN EUR NET]]+G68*E68</f>
        <v>49.145843846207271</v>
      </c>
      <c r="G68" s="9">
        <v>0.14399999999999999</v>
      </c>
      <c r="I68" t="s">
        <v>12</v>
      </c>
    </row>
    <row r="69" spans="1:9" x14ac:dyDescent="0.25">
      <c r="A69" s="2" t="s">
        <v>5</v>
      </c>
      <c r="B69" s="2" t="s">
        <v>6</v>
      </c>
      <c r="C69" s="2" t="s">
        <v>7</v>
      </c>
    </row>
    <row r="70" spans="1:9" x14ac:dyDescent="0.25">
      <c r="A70" s="4">
        <f>SUM(Tabela110431067323245823232423245232342324235235810679[WITH FUEL ADD])</f>
        <v>732.13510798361153</v>
      </c>
      <c r="B70" s="3">
        <v>4.3201000000000001</v>
      </c>
      <c r="C70" s="5">
        <f>A70*B70</f>
        <v>3162.8968800000002</v>
      </c>
    </row>
    <row r="72" spans="1:9" x14ac:dyDescent="0.25">
      <c r="A72" s="4"/>
      <c r="B72" s="3"/>
      <c r="C72" s="5"/>
    </row>
    <row r="73" spans="1:9" x14ac:dyDescent="0.25">
      <c r="A73" s="1" t="s">
        <v>20</v>
      </c>
    </row>
    <row r="75" spans="1:9" x14ac:dyDescent="0.25">
      <c r="A75" t="s">
        <v>0</v>
      </c>
      <c r="B75" t="s">
        <v>9</v>
      </c>
      <c r="C75" t="s">
        <v>1</v>
      </c>
      <c r="D75" t="s">
        <v>2</v>
      </c>
      <c r="E75" s="7" t="s">
        <v>3</v>
      </c>
      <c r="F75" t="s">
        <v>8</v>
      </c>
      <c r="G75" t="s">
        <v>4</v>
      </c>
    </row>
    <row r="76" spans="1:9" x14ac:dyDescent="0.25">
      <c r="A76">
        <v>3</v>
      </c>
      <c r="B76" t="s">
        <v>120</v>
      </c>
      <c r="C76" t="s">
        <v>140</v>
      </c>
      <c r="D76" s="7">
        <v>250.94880000000001</v>
      </c>
      <c r="E76" s="12">
        <v>28.638845192930507</v>
      </c>
      <c r="F76" s="6">
        <f>Tabela1104310673232458232324232452323423242352358106793[[#This Row],[PRICE IN EUR NET]]+G76*E76</f>
        <v>32.762838900712502</v>
      </c>
      <c r="G76" s="9">
        <v>0.14399999999999999</v>
      </c>
      <c r="I76" t="s">
        <v>14</v>
      </c>
    </row>
    <row r="77" spans="1:9" x14ac:dyDescent="0.25">
      <c r="A77">
        <v>3</v>
      </c>
      <c r="B77" t="s">
        <v>121</v>
      </c>
      <c r="C77" t="s">
        <v>141</v>
      </c>
      <c r="D77" s="7">
        <v>810.38880000000006</v>
      </c>
      <c r="E77" s="12">
        <v>78.500046266308871</v>
      </c>
      <c r="F77" s="6">
        <f>Tabela1104310673232458232324232452323423242352358106793[[#This Row],[PRICE IN EUR NET]]+G77*E77</f>
        <v>89.804052928657342</v>
      </c>
      <c r="G77" s="9">
        <v>0.14399999999999999</v>
      </c>
      <c r="I77" t="s">
        <v>13</v>
      </c>
    </row>
    <row r="78" spans="1:9" x14ac:dyDescent="0.25">
      <c r="A78">
        <v>3</v>
      </c>
      <c r="B78" t="s">
        <v>122</v>
      </c>
      <c r="C78" t="s">
        <v>142</v>
      </c>
      <c r="D78" s="7">
        <v>40.625999999999998</v>
      </c>
      <c r="E78" s="12">
        <v>9.5493661515684281</v>
      </c>
      <c r="F78" s="6">
        <f>Tabela1104310673232458232324232452323423242352358106793[[#This Row],[PRICE IN EUR NET]]+G78*E78</f>
        <v>10.924474877394282</v>
      </c>
      <c r="G78" s="9">
        <v>0.14399999999999999</v>
      </c>
      <c r="I78" t="s">
        <v>14</v>
      </c>
    </row>
    <row r="79" spans="1:9" x14ac:dyDescent="0.25">
      <c r="A79">
        <v>3</v>
      </c>
      <c r="B79" t="s">
        <v>123</v>
      </c>
      <c r="C79" t="s">
        <v>143</v>
      </c>
      <c r="D79" s="7">
        <v>1697.5008</v>
      </c>
      <c r="E79" s="12">
        <v>133.66105302118996</v>
      </c>
      <c r="F79" s="6">
        <f>Tabela1104310673232458232324232452323423242352358106793[[#This Row],[PRICE IN EUR NET]]+G79*E79</f>
        <v>152.90824465624132</v>
      </c>
      <c r="G79" s="9">
        <v>0.14399999999999999</v>
      </c>
      <c r="I79" t="s">
        <v>13</v>
      </c>
    </row>
    <row r="80" spans="1:9" x14ac:dyDescent="0.25">
      <c r="A80">
        <v>3</v>
      </c>
      <c r="B80" t="s">
        <v>124</v>
      </c>
      <c r="C80" t="s">
        <v>144</v>
      </c>
      <c r="D80" s="7">
        <v>139.0608</v>
      </c>
      <c r="E80" s="13">
        <v>28.638845192930507</v>
      </c>
      <c r="F80" s="6">
        <f>Tabela1104310673232458232324232452323423242352358106793[[#This Row],[PRICE IN EUR NET]]+G80*E80</f>
        <v>32.762838900712502</v>
      </c>
      <c r="G80" s="9">
        <v>0.14399999999999999</v>
      </c>
      <c r="I80" t="s">
        <v>14</v>
      </c>
    </row>
    <row r="81" spans="1:9" x14ac:dyDescent="0.25">
      <c r="A81">
        <v>3</v>
      </c>
      <c r="B81" t="s">
        <v>125</v>
      </c>
      <c r="C81" t="s">
        <v>145</v>
      </c>
      <c r="D81" s="7">
        <v>9.1907999999999994</v>
      </c>
      <c r="E81" s="13">
        <v>9.5493661515684281</v>
      </c>
      <c r="F81" s="6">
        <f>Tabela1104310673232458232324232452323423242352358106793[[#This Row],[PRICE IN EUR NET]]+G81*E81</f>
        <v>10.924474877394282</v>
      </c>
      <c r="G81" s="9">
        <v>0.14399999999999999</v>
      </c>
      <c r="I81" t="s">
        <v>14</v>
      </c>
    </row>
    <row r="82" spans="1:9" x14ac:dyDescent="0.25">
      <c r="A82">
        <v>3</v>
      </c>
      <c r="B82" t="s">
        <v>126</v>
      </c>
      <c r="C82" t="s">
        <v>146</v>
      </c>
      <c r="D82" s="7">
        <v>16.63</v>
      </c>
      <c r="E82" s="13">
        <v>9.5493661515684281</v>
      </c>
      <c r="F82" s="6">
        <f>Tabela1104310673232458232324232452323423242352358106793[[#This Row],[PRICE IN EUR NET]]+G82*E82</f>
        <v>10.924474877394282</v>
      </c>
      <c r="G82" s="9">
        <v>0.14399999999999999</v>
      </c>
      <c r="I82" t="s">
        <v>13</v>
      </c>
    </row>
    <row r="83" spans="1:9" x14ac:dyDescent="0.25">
      <c r="A83">
        <v>3</v>
      </c>
      <c r="B83" t="s">
        <v>127</v>
      </c>
      <c r="C83" t="s">
        <v>147</v>
      </c>
      <c r="D83" s="7">
        <v>332.46719999999999</v>
      </c>
      <c r="E83" s="13">
        <v>38.190524659942632</v>
      </c>
      <c r="F83" s="6">
        <f>Tabela1104310673232458232324232452323423242352358106793[[#This Row],[PRICE IN EUR NET]]+G83*E83</f>
        <v>43.68996021097437</v>
      </c>
      <c r="G83" s="9">
        <v>0.14399999999999999</v>
      </c>
      <c r="I83" t="s">
        <v>14</v>
      </c>
    </row>
    <row r="84" spans="1:9" x14ac:dyDescent="0.25">
      <c r="A84">
        <v>3</v>
      </c>
      <c r="B84" t="s">
        <v>128</v>
      </c>
      <c r="C84" t="s">
        <v>148</v>
      </c>
      <c r="D84" s="7">
        <v>135.864</v>
      </c>
      <c r="E84" s="13">
        <v>28.638845192930507</v>
      </c>
      <c r="F84" s="6">
        <f>Tabela1104310673232458232324232452323423242352358106793[[#This Row],[PRICE IN EUR NET]]+G84*E84</f>
        <v>32.762838900712502</v>
      </c>
      <c r="G84" s="9">
        <v>0.14399999999999999</v>
      </c>
      <c r="I84" t="s">
        <v>14</v>
      </c>
    </row>
    <row r="85" spans="1:9" x14ac:dyDescent="0.25">
      <c r="A85">
        <v>3</v>
      </c>
      <c r="B85" t="s">
        <v>129</v>
      </c>
      <c r="C85" t="s">
        <v>149</v>
      </c>
      <c r="D85" s="7">
        <v>581.81760000000008</v>
      </c>
      <c r="E85" s="13">
        <v>56.220505228092904</v>
      </c>
      <c r="F85" s="6">
        <f>Tabela1104310673232458232324232452323423242352358106793[[#This Row],[PRICE IN EUR NET]]+G85*E85</f>
        <v>64.316257980938275</v>
      </c>
      <c r="G85" s="9">
        <v>0.14399999999999999</v>
      </c>
      <c r="I85" t="s">
        <v>13</v>
      </c>
    </row>
    <row r="86" spans="1:9" x14ac:dyDescent="0.25">
      <c r="A86">
        <v>3</v>
      </c>
      <c r="B86" t="s">
        <v>130</v>
      </c>
      <c r="C86" t="s">
        <v>150</v>
      </c>
      <c r="D86" s="7">
        <v>418.24799999999999</v>
      </c>
      <c r="E86" s="13">
        <v>47.73989081151106</v>
      </c>
      <c r="F86" s="6">
        <f>Tabela1104310673232458232324232452323423242352358106793[[#This Row],[PRICE IN EUR NET]]+G86*E86</f>
        <v>54.614435088368651</v>
      </c>
      <c r="G86" s="9">
        <v>0.14399999999999999</v>
      </c>
      <c r="I86" t="s">
        <v>13</v>
      </c>
    </row>
    <row r="87" spans="1:9" x14ac:dyDescent="0.25">
      <c r="A87">
        <v>3</v>
      </c>
      <c r="B87" t="s">
        <v>131</v>
      </c>
      <c r="C87" t="s">
        <v>151</v>
      </c>
      <c r="D87" s="7">
        <v>276.52320000000003</v>
      </c>
      <c r="E87" s="13">
        <v>28.638845192930507</v>
      </c>
      <c r="F87" s="6">
        <f>Tabela1104310673232458232324232452323423242352358106793[[#This Row],[PRICE IN EUR NET]]+G87*E87</f>
        <v>32.762838900712502</v>
      </c>
      <c r="G87" s="9">
        <v>0.14399999999999999</v>
      </c>
      <c r="I87" t="s">
        <v>14</v>
      </c>
    </row>
    <row r="88" spans="1:9" x14ac:dyDescent="0.25">
      <c r="A88">
        <v>3</v>
      </c>
      <c r="B88" t="s">
        <v>132</v>
      </c>
      <c r="C88" t="s">
        <v>152</v>
      </c>
      <c r="D88" s="7">
        <v>467.79840000000002</v>
      </c>
      <c r="E88" s="13">
        <v>47.73989081151106</v>
      </c>
      <c r="F88" s="6">
        <f>Tabela1104310673232458232324232452323423242352358106793[[#This Row],[PRICE IN EUR NET]]+G88*E88</f>
        <v>54.614435088368651</v>
      </c>
      <c r="G88" s="9">
        <v>0.14399999999999999</v>
      </c>
      <c r="I88" t="s">
        <v>14</v>
      </c>
    </row>
    <row r="89" spans="1:9" x14ac:dyDescent="0.25">
      <c r="A89">
        <v>3</v>
      </c>
      <c r="B89" t="s">
        <v>133</v>
      </c>
      <c r="C89" t="s">
        <v>153</v>
      </c>
      <c r="D89" s="7">
        <v>27.972000000000001</v>
      </c>
      <c r="E89" s="13">
        <v>17.50023133154437</v>
      </c>
      <c r="F89" s="6">
        <f>Tabela1104310673232458232324232452323423242352358106793[[#This Row],[PRICE IN EUR NET]]+G89*E89</f>
        <v>20.020264643286758</v>
      </c>
      <c r="G89" s="9">
        <v>0.14399999999999999</v>
      </c>
      <c r="I89" t="s">
        <v>12</v>
      </c>
    </row>
    <row r="90" spans="1:9" x14ac:dyDescent="0.25">
      <c r="A90">
        <v>3</v>
      </c>
      <c r="B90" t="s">
        <v>134</v>
      </c>
      <c r="C90" t="s">
        <v>154</v>
      </c>
      <c r="D90" s="7">
        <v>27.372599999999998</v>
      </c>
      <c r="E90" s="13">
        <v>12.836587397057464</v>
      </c>
      <c r="F90" s="6">
        <f>Tabela1104310673232458232324232452323423242352358106793[[#This Row],[PRICE IN EUR NET]]+G90*E90</f>
        <v>14.685055982233738</v>
      </c>
      <c r="G90" s="9">
        <v>0.14399999999999999</v>
      </c>
      <c r="I90" t="s">
        <v>12</v>
      </c>
    </row>
    <row r="91" spans="1:9" x14ac:dyDescent="0.25">
      <c r="A91">
        <v>3</v>
      </c>
      <c r="B91" t="s">
        <v>135</v>
      </c>
      <c r="C91" t="s">
        <v>155</v>
      </c>
      <c r="D91" s="7">
        <v>597.00239999999997</v>
      </c>
      <c r="E91" s="13">
        <v>56.220505228092904</v>
      </c>
      <c r="F91" s="6">
        <f>Tabela1104310673232458232324232452323423242352358106793[[#This Row],[PRICE IN EUR NET]]+G91*E91</f>
        <v>64.316257980938275</v>
      </c>
      <c r="G91" s="9">
        <v>0.14399999999999999</v>
      </c>
      <c r="I91" t="s">
        <v>13</v>
      </c>
    </row>
    <row r="92" spans="1:9" x14ac:dyDescent="0.25">
      <c r="A92">
        <v>3</v>
      </c>
      <c r="B92" t="s">
        <v>136</v>
      </c>
      <c r="C92" t="s">
        <v>156</v>
      </c>
      <c r="D92" s="7">
        <v>255.744</v>
      </c>
      <c r="E92" s="13">
        <v>28.638845192930507</v>
      </c>
      <c r="F92" s="6">
        <f>Tabela1104310673232458232324232452323423242352358106793[[#This Row],[PRICE IN EUR NET]]+G92*E92</f>
        <v>32.762838900712502</v>
      </c>
      <c r="G92" s="9">
        <v>0.14399999999999999</v>
      </c>
      <c r="I92" t="s">
        <v>13</v>
      </c>
    </row>
    <row r="93" spans="1:9" x14ac:dyDescent="0.25">
      <c r="A93">
        <v>3</v>
      </c>
      <c r="B93" t="s">
        <v>137</v>
      </c>
      <c r="C93" t="s">
        <v>157</v>
      </c>
      <c r="D93" s="7">
        <v>364.43520000000001</v>
      </c>
      <c r="E93" s="13">
        <v>38.190524659942632</v>
      </c>
      <c r="F93" s="6">
        <f>Tabela1104310673232458232324232452323423242352358106793[[#This Row],[PRICE IN EUR NET]]+G93*E93</f>
        <v>43.68996021097437</v>
      </c>
      <c r="G93" s="9">
        <v>0.14399999999999999</v>
      </c>
      <c r="I93" t="s">
        <v>14</v>
      </c>
    </row>
    <row r="94" spans="1:9" x14ac:dyDescent="0.25">
      <c r="A94">
        <v>3</v>
      </c>
      <c r="B94" t="s">
        <v>138</v>
      </c>
      <c r="C94" t="s">
        <v>158</v>
      </c>
      <c r="D94" s="7">
        <v>87.912000000000006</v>
      </c>
      <c r="E94" s="13">
        <v>28.638845192930507</v>
      </c>
      <c r="F94" s="6">
        <f>Tabela1104310673232458232324232452323423242352358106793[[#This Row],[PRICE IN EUR NET]]+G94*E94</f>
        <v>32.762838900712502</v>
      </c>
      <c r="G94" s="9">
        <v>0.14399999999999999</v>
      </c>
      <c r="I94" t="s">
        <v>13</v>
      </c>
    </row>
    <row r="95" spans="1:9" x14ac:dyDescent="0.25">
      <c r="A95">
        <v>3</v>
      </c>
      <c r="B95" t="s">
        <v>139</v>
      </c>
      <c r="C95" t="s">
        <v>159</v>
      </c>
      <c r="D95" s="7">
        <v>170.49600000000001</v>
      </c>
      <c r="E95" s="13">
        <v>28.601832145831406</v>
      </c>
      <c r="F95" s="6">
        <f>Tabela1104310673232458232324232452323423242352358106793[[#This Row],[PRICE IN EUR NET]]+G95*E95</f>
        <v>32.720495974831124</v>
      </c>
      <c r="G95" s="9">
        <v>0.14399999999999999</v>
      </c>
      <c r="I95" t="s">
        <v>14</v>
      </c>
    </row>
    <row r="96" spans="1:9" x14ac:dyDescent="0.25">
      <c r="A96" s="2" t="s">
        <v>5</v>
      </c>
      <c r="B96" s="2" t="s">
        <v>6</v>
      </c>
      <c r="C96" s="2" t="s">
        <v>7</v>
      </c>
    </row>
    <row r="97" spans="1:9" x14ac:dyDescent="0.25">
      <c r="A97" s="4">
        <f>SUM(Tabela1104310673232458232324232452323423242352358106793[WITH FUEL ADD])</f>
        <v>864.7298787822707</v>
      </c>
      <c r="B97" s="3">
        <v>4.3228</v>
      </c>
      <c r="C97" s="5">
        <f>A97*B97</f>
        <v>3738.0543199999997</v>
      </c>
    </row>
    <row r="99" spans="1:9" x14ac:dyDescent="0.25">
      <c r="A99" s="1" t="s">
        <v>21</v>
      </c>
    </row>
    <row r="101" spans="1:9" x14ac:dyDescent="0.25">
      <c r="A101" t="s">
        <v>0</v>
      </c>
      <c r="B101" t="s">
        <v>9</v>
      </c>
      <c r="C101" t="s">
        <v>1</v>
      </c>
      <c r="D101" t="s">
        <v>2</v>
      </c>
      <c r="E101" s="7" t="s">
        <v>3</v>
      </c>
      <c r="F101" t="s">
        <v>8</v>
      </c>
      <c r="G101" t="s">
        <v>4</v>
      </c>
    </row>
    <row r="102" spans="1:9" x14ac:dyDescent="0.25">
      <c r="A102">
        <v>3</v>
      </c>
      <c r="B102" t="s">
        <v>160</v>
      </c>
      <c r="C102" t="s">
        <v>188</v>
      </c>
      <c r="D102" s="7">
        <v>473.12640000000005</v>
      </c>
      <c r="E102" s="12">
        <v>47.740453765137104</v>
      </c>
      <c r="F102" s="6">
        <f>Tabela11043106732324582323242324523234232423523581067935[[#This Row],[PRICE IN EUR NET]]+G102*E102</f>
        <v>54.615079107316845</v>
      </c>
      <c r="G102" s="9">
        <v>0.14399999999999999</v>
      </c>
      <c r="I102" t="s">
        <v>13</v>
      </c>
    </row>
    <row r="103" spans="1:9" x14ac:dyDescent="0.25">
      <c r="A103">
        <v>3</v>
      </c>
      <c r="B103" t="s">
        <v>161</v>
      </c>
      <c r="C103" t="s">
        <v>189</v>
      </c>
      <c r="D103" s="7">
        <v>11.988</v>
      </c>
      <c r="E103" s="12">
        <v>9.550874588224378</v>
      </c>
      <c r="F103" s="6">
        <f>Tabela11043106732324582323242324523234232423523581067935[[#This Row],[PRICE IN EUR NET]]+G103*E103</f>
        <v>10.926200528928689</v>
      </c>
      <c r="G103" s="9">
        <v>0.14399999999999999</v>
      </c>
      <c r="I103" t="s">
        <v>14</v>
      </c>
    </row>
    <row r="104" spans="1:9" x14ac:dyDescent="0.25">
      <c r="A104">
        <v>3</v>
      </c>
      <c r="B104" t="s">
        <v>162</v>
      </c>
      <c r="C104" t="s">
        <v>190</v>
      </c>
      <c r="D104" s="7">
        <v>1735.8624</v>
      </c>
      <c r="E104" s="12">
        <v>157.53027420776689</v>
      </c>
      <c r="F104" s="6">
        <f>Tabela11043106732324582323242324523234232423523581067935[[#This Row],[PRICE IN EUR NET]]+G104*E104</f>
        <v>180.21463369368533</v>
      </c>
      <c r="G104" s="9">
        <v>0.14399999999999999</v>
      </c>
      <c r="I104" t="s">
        <v>13</v>
      </c>
    </row>
    <row r="105" spans="1:9" x14ac:dyDescent="0.25">
      <c r="A105">
        <v>3</v>
      </c>
      <c r="B105" t="s">
        <v>163</v>
      </c>
      <c r="C105" t="s">
        <v>191</v>
      </c>
      <c r="D105" s="7">
        <v>41.957999999999998</v>
      </c>
      <c r="E105" s="12">
        <v>15.909618150605484</v>
      </c>
      <c r="F105" s="6">
        <f>Tabela11043106732324582323242324523234232423523581067935[[#This Row],[PRICE IN EUR NET]]+G105*E105</f>
        <v>18.200603164292673</v>
      </c>
      <c r="G105" s="9">
        <v>0.14399999999999999</v>
      </c>
      <c r="I105" t="s">
        <v>14</v>
      </c>
    </row>
    <row r="106" spans="1:9" x14ac:dyDescent="0.25">
      <c r="A106">
        <v>3</v>
      </c>
      <c r="B106" t="s">
        <v>164</v>
      </c>
      <c r="C106" t="s">
        <v>192</v>
      </c>
      <c r="D106" s="7">
        <v>399.59999999999997</v>
      </c>
      <c r="E106" s="13">
        <v>52.51473112791723</v>
      </c>
      <c r="F106" s="6">
        <f>Tabela11043106732324582323242324523234232423523581067935[[#This Row],[PRICE IN EUR NET]]+G106*E106</f>
        <v>60.07685241033731</v>
      </c>
      <c r="G106" s="9">
        <v>0.14399999999999999</v>
      </c>
      <c r="I106" t="s">
        <v>12</v>
      </c>
    </row>
    <row r="107" spans="1:9" x14ac:dyDescent="0.25">
      <c r="A107">
        <v>3</v>
      </c>
      <c r="B107" t="s">
        <v>165</v>
      </c>
      <c r="C107" t="s">
        <v>193</v>
      </c>
      <c r="D107" s="7">
        <v>220.57919999999999</v>
      </c>
      <c r="E107" s="13">
        <v>28.641024451352479</v>
      </c>
      <c r="F107" s="6">
        <f>Tabela11043106732324582323242324523234232423523581067935[[#This Row],[PRICE IN EUR NET]]+G107*E107</f>
        <v>32.765331972347234</v>
      </c>
      <c r="G107" s="9">
        <v>0.14399999999999999</v>
      </c>
      <c r="I107" t="s">
        <v>14</v>
      </c>
    </row>
    <row r="108" spans="1:9" x14ac:dyDescent="0.25">
      <c r="A108">
        <v>3</v>
      </c>
      <c r="B108" t="s">
        <v>166</v>
      </c>
      <c r="C108" t="s">
        <v>194</v>
      </c>
      <c r="D108" s="7">
        <v>457.14240000000001</v>
      </c>
      <c r="E108" s="13">
        <v>47.740453765137104</v>
      </c>
      <c r="F108" s="6">
        <f>Tabela11043106732324582323242324523234232423523581067935[[#This Row],[PRICE IN EUR NET]]+G108*E108</f>
        <v>54.615079107316845</v>
      </c>
      <c r="G108" s="9">
        <v>0.14399999999999999</v>
      </c>
      <c r="I108" t="s">
        <v>14</v>
      </c>
    </row>
    <row r="109" spans="1:9" x14ac:dyDescent="0.25">
      <c r="A109">
        <v>3</v>
      </c>
      <c r="B109" t="s">
        <v>167</v>
      </c>
      <c r="C109" t="s">
        <v>195</v>
      </c>
      <c r="D109" s="7">
        <v>1564.7004000000002</v>
      </c>
      <c r="E109" s="13">
        <v>128.88924975641442</v>
      </c>
      <c r="F109" s="6">
        <f>Tabela11043106732324582323242324523234232423523581067935[[#This Row],[PRICE IN EUR NET]]+G109*E109</f>
        <v>147.44930172133809</v>
      </c>
      <c r="G109" s="9">
        <v>0.14399999999999999</v>
      </c>
      <c r="I109" t="s">
        <v>13</v>
      </c>
    </row>
    <row r="110" spans="1:9" x14ac:dyDescent="0.25">
      <c r="A110">
        <v>3</v>
      </c>
      <c r="B110" t="s">
        <v>168</v>
      </c>
      <c r="C110" t="s">
        <v>196</v>
      </c>
      <c r="D110" s="7">
        <v>44.189100000000003</v>
      </c>
      <c r="E110" s="13">
        <v>15.909618150605484</v>
      </c>
      <c r="F110" s="6">
        <f>Tabela11043106732324582323242324523234232423523581067935[[#This Row],[PRICE IN EUR NET]]+G110*E110</f>
        <v>18.200603164292673</v>
      </c>
      <c r="G110" s="9">
        <v>0.14399999999999999</v>
      </c>
      <c r="I110" t="s">
        <v>14</v>
      </c>
    </row>
    <row r="111" spans="1:9" x14ac:dyDescent="0.25">
      <c r="A111">
        <v>3</v>
      </c>
      <c r="B111" t="s">
        <v>169</v>
      </c>
      <c r="C111" t="s">
        <v>197</v>
      </c>
      <c r="D111" s="7">
        <v>166.2336</v>
      </c>
      <c r="E111" s="13">
        <v>28.641024451352479</v>
      </c>
      <c r="F111" s="6">
        <f>Tabela11043106732324582323242324523234232423523581067935[[#This Row],[PRICE IN EUR NET]]+G111*E111</f>
        <v>32.765331972347234</v>
      </c>
      <c r="G111" s="9">
        <v>0.14399999999999999</v>
      </c>
      <c r="I111" t="s">
        <v>14</v>
      </c>
    </row>
    <row r="112" spans="1:9" x14ac:dyDescent="0.25">
      <c r="A112">
        <v>3</v>
      </c>
      <c r="B112" t="s">
        <v>170</v>
      </c>
      <c r="C112" t="s">
        <v>198</v>
      </c>
      <c r="D112" s="7">
        <v>12.8871</v>
      </c>
      <c r="E112" s="13">
        <v>9.550874588224378</v>
      </c>
      <c r="F112" s="6">
        <f>Tabela11043106732324582323242324523234232423523581067935[[#This Row],[PRICE IN EUR NET]]+G112*E112</f>
        <v>10.926200528928689</v>
      </c>
      <c r="G112" s="9">
        <v>0.14399999999999999</v>
      </c>
      <c r="I112" t="s">
        <v>14</v>
      </c>
    </row>
    <row r="113" spans="1:9" x14ac:dyDescent="0.25">
      <c r="A113">
        <v>3</v>
      </c>
      <c r="B113" t="s">
        <v>171</v>
      </c>
      <c r="C113" t="s">
        <v>199</v>
      </c>
      <c r="D113" s="7">
        <v>57.3093</v>
      </c>
      <c r="E113" s="13">
        <v>28.641024451352479</v>
      </c>
      <c r="F113" s="6">
        <f>Tabela11043106732324582323242324523234232423523581067935[[#This Row],[PRICE IN EUR NET]]+G113*E113</f>
        <v>32.765331972347234</v>
      </c>
      <c r="G113" s="9">
        <v>0.14399999999999999</v>
      </c>
      <c r="I113" t="s">
        <v>14</v>
      </c>
    </row>
    <row r="114" spans="1:9" x14ac:dyDescent="0.25">
      <c r="A114">
        <v>3</v>
      </c>
      <c r="B114" t="s">
        <v>172</v>
      </c>
      <c r="C114" t="s">
        <v>200</v>
      </c>
      <c r="D114" s="7">
        <v>223.77600000000001</v>
      </c>
      <c r="E114" s="13">
        <v>28.641024451352479</v>
      </c>
      <c r="F114" s="6">
        <f>Tabela11043106732324582323242324523234232423523581067935[[#This Row],[PRICE IN EUR NET]]+G114*E114</f>
        <v>32.765331972347234</v>
      </c>
      <c r="G114" s="9">
        <v>0.14399999999999999</v>
      </c>
      <c r="I114" t="s">
        <v>14</v>
      </c>
    </row>
    <row r="115" spans="1:9" x14ac:dyDescent="0.25">
      <c r="A115">
        <v>3</v>
      </c>
      <c r="B115" t="s">
        <v>173</v>
      </c>
      <c r="C115" t="s">
        <v>201</v>
      </c>
      <c r="D115" s="7">
        <v>303.69600000000003</v>
      </c>
      <c r="E115" s="13">
        <v>52.51473112791723</v>
      </c>
      <c r="F115" s="6">
        <f>Tabela11043106732324582323242324523234232423523581067935[[#This Row],[PRICE IN EUR NET]]+G115*E115</f>
        <v>60.07685241033731</v>
      </c>
      <c r="G115" s="9">
        <v>0.14399999999999999</v>
      </c>
      <c r="I115" t="s">
        <v>12</v>
      </c>
    </row>
    <row r="116" spans="1:9" x14ac:dyDescent="0.25">
      <c r="A116">
        <v>3</v>
      </c>
      <c r="B116" t="s">
        <v>174</v>
      </c>
      <c r="C116" t="s">
        <v>202</v>
      </c>
      <c r="D116" s="7">
        <v>484.58160000000004</v>
      </c>
      <c r="E116" s="13">
        <v>57.759940611515795</v>
      </c>
      <c r="F116" s="6">
        <f>Tabela11043106732324582323242324523234232423523581067935[[#This Row],[PRICE IN EUR NET]]+G116*E116</f>
        <v>66.077372059574074</v>
      </c>
      <c r="G116" s="9">
        <v>0.14399999999999999</v>
      </c>
      <c r="I116" t="s">
        <v>12</v>
      </c>
    </row>
    <row r="117" spans="1:9" x14ac:dyDescent="0.25">
      <c r="A117">
        <v>3</v>
      </c>
      <c r="B117" t="s">
        <v>175</v>
      </c>
      <c r="C117" t="s">
        <v>203</v>
      </c>
      <c r="D117" s="7">
        <v>207.792</v>
      </c>
      <c r="E117" s="13">
        <v>28.641024451352479</v>
      </c>
      <c r="F117" s="6">
        <f>Tabela11043106732324582323242324523234232423523581067935[[#This Row],[PRICE IN EUR NET]]+G117*E117</f>
        <v>32.765331972347234</v>
      </c>
      <c r="G117" s="9">
        <v>0.14399999999999999</v>
      </c>
      <c r="I117" t="s">
        <v>13</v>
      </c>
    </row>
    <row r="118" spans="1:9" x14ac:dyDescent="0.25">
      <c r="A118">
        <v>3</v>
      </c>
      <c r="B118" t="s">
        <v>176</v>
      </c>
      <c r="C118" t="s">
        <v>204</v>
      </c>
      <c r="D118" s="7">
        <v>1150.848</v>
      </c>
      <c r="E118" s="13">
        <v>136.52159792140304</v>
      </c>
      <c r="F118" s="6">
        <f>Tabela11043106732324582323242324523234232423523581067935[[#This Row],[PRICE IN EUR NET]]+G118*E118</f>
        <v>156.18070802208507</v>
      </c>
      <c r="G118" s="9">
        <v>0.14399999999999999</v>
      </c>
      <c r="I118" t="s">
        <v>12</v>
      </c>
    </row>
    <row r="119" spans="1:9" x14ac:dyDescent="0.25">
      <c r="A119">
        <v>3</v>
      </c>
      <c r="B119" t="s">
        <v>177</v>
      </c>
      <c r="C119" t="s">
        <v>205</v>
      </c>
      <c r="D119" s="7">
        <v>217.38240000000002</v>
      </c>
      <c r="E119" s="13">
        <v>47.255602468333869</v>
      </c>
      <c r="F119" s="6">
        <f>Tabela11043106732324582323242324523234232423523581067935[[#This Row],[PRICE IN EUR NET]]+G119*E119</f>
        <v>54.060409223773945</v>
      </c>
      <c r="G119" s="9">
        <v>0.14399999999999999</v>
      </c>
      <c r="I119" t="s">
        <v>12</v>
      </c>
    </row>
    <row r="120" spans="1:9" x14ac:dyDescent="0.25">
      <c r="A120">
        <v>3</v>
      </c>
      <c r="B120" t="s">
        <v>178</v>
      </c>
      <c r="C120" t="s">
        <v>206</v>
      </c>
      <c r="D120" s="7">
        <v>939.85919999999999</v>
      </c>
      <c r="E120" s="13">
        <v>115.52220108569573</v>
      </c>
      <c r="F120" s="6">
        <f>Tabela11043106732324582323242324523234232423523581067935[[#This Row],[PRICE IN EUR NET]]+G120*E120</f>
        <v>132.15739804203591</v>
      </c>
      <c r="G120" s="9">
        <v>0.14399999999999999</v>
      </c>
      <c r="I120" t="s">
        <v>12</v>
      </c>
    </row>
    <row r="121" spans="1:9" x14ac:dyDescent="0.25">
      <c r="A121">
        <v>3</v>
      </c>
      <c r="B121" t="s">
        <v>179</v>
      </c>
      <c r="C121" t="s">
        <v>207</v>
      </c>
      <c r="D121" s="7">
        <v>616.98239999999998</v>
      </c>
      <c r="E121" s="13">
        <v>73.514127963624546</v>
      </c>
      <c r="F121" s="6">
        <f>Tabela11043106732324582323242324523234232423523581067935[[#This Row],[PRICE IN EUR NET]]+G121*E121</f>
        <v>84.100162390386487</v>
      </c>
      <c r="G121" s="9">
        <v>0.14399999999999999</v>
      </c>
      <c r="I121" t="s">
        <v>12</v>
      </c>
    </row>
    <row r="122" spans="1:9" x14ac:dyDescent="0.25">
      <c r="A122">
        <v>3</v>
      </c>
      <c r="B122" t="s">
        <v>180</v>
      </c>
      <c r="C122" t="s">
        <v>208</v>
      </c>
      <c r="D122" s="7">
        <v>311.15519999999998</v>
      </c>
      <c r="E122" s="13">
        <v>52.51473112791723</v>
      </c>
      <c r="F122" s="6">
        <f>Tabela11043106732324582323242324523234232423523581067935[[#This Row],[PRICE IN EUR NET]]+G122*E122</f>
        <v>60.07685241033731</v>
      </c>
      <c r="G122" s="9">
        <v>0.14399999999999999</v>
      </c>
      <c r="I122" t="s">
        <v>12</v>
      </c>
    </row>
    <row r="123" spans="1:9" x14ac:dyDescent="0.25">
      <c r="A123">
        <v>3</v>
      </c>
      <c r="B123" t="s">
        <v>181</v>
      </c>
      <c r="C123" t="s">
        <v>209</v>
      </c>
      <c r="D123" s="7">
        <v>159.84</v>
      </c>
      <c r="E123" s="13">
        <v>42.959216814364588</v>
      </c>
      <c r="F123" s="6">
        <f>Tabela11043106732324582323242324523234232423523581067935[[#This Row],[PRICE IN EUR NET]]+G123*E123</f>
        <v>49.145344035633087</v>
      </c>
      <c r="G123" s="9">
        <v>0.14399999999999999</v>
      </c>
      <c r="I123" t="s">
        <v>12</v>
      </c>
    </row>
    <row r="124" spans="1:9" x14ac:dyDescent="0.25">
      <c r="A124">
        <v>3</v>
      </c>
      <c r="B124" t="s">
        <v>182</v>
      </c>
      <c r="C124" t="s">
        <v>210</v>
      </c>
      <c r="D124" s="10">
        <v>771.49440000000004</v>
      </c>
      <c r="E124" s="13">
        <v>72.660418503224605</v>
      </c>
      <c r="F124" s="6">
        <f>Tabela11043106732324582323242324523234232423523581067935[[#This Row],[PRICE IN EUR NET]]+G124*E124</f>
        <v>83.12351876768895</v>
      </c>
      <c r="G124" s="9">
        <v>0.14399999999999999</v>
      </c>
      <c r="I124" t="s">
        <v>13</v>
      </c>
    </row>
    <row r="125" spans="1:9" x14ac:dyDescent="0.25">
      <c r="A125">
        <v>3</v>
      </c>
      <c r="B125" t="s">
        <v>183</v>
      </c>
      <c r="C125" t="s">
        <v>211</v>
      </c>
      <c r="D125" s="10">
        <v>878.58719999999994</v>
      </c>
      <c r="E125" s="13">
        <v>78.499512828840537</v>
      </c>
      <c r="F125" s="6">
        <f>Tabela11043106732324582323242324523234232423523581067935[[#This Row],[PRICE IN EUR NET]]+G125*E125</f>
        <v>89.803442676193569</v>
      </c>
      <c r="G125" s="9">
        <v>0.14399999999999999</v>
      </c>
      <c r="I125" t="s">
        <v>13</v>
      </c>
    </row>
    <row r="126" spans="1:9" x14ac:dyDescent="0.25">
      <c r="A126">
        <v>3</v>
      </c>
      <c r="B126" t="s">
        <v>184</v>
      </c>
      <c r="C126" t="s">
        <v>212</v>
      </c>
      <c r="D126" s="10">
        <v>27.972000000000001</v>
      </c>
      <c r="E126" s="13">
        <v>28.641024451352479</v>
      </c>
      <c r="F126" s="6">
        <f>Tabela11043106732324582323242324523234232423523581067935[[#This Row],[PRICE IN EUR NET]]+G126*E126</f>
        <v>32.765331972347234</v>
      </c>
      <c r="G126" s="9">
        <v>0.14399999999999999</v>
      </c>
      <c r="I126" t="s">
        <v>13</v>
      </c>
    </row>
    <row r="127" spans="1:9" x14ac:dyDescent="0.25">
      <c r="A127">
        <v>3</v>
      </c>
      <c r="B127" s="16" t="s">
        <v>185</v>
      </c>
      <c r="C127" t="s">
        <v>213</v>
      </c>
      <c r="D127" s="10">
        <v>613.053</v>
      </c>
      <c r="E127" s="13">
        <v>57.279729040040827</v>
      </c>
      <c r="F127" s="6">
        <f>Tabela11043106732324582323242324523234232423523581067935[[#This Row],[PRICE IN EUR NET]]+G127*E127</f>
        <v>65.528010021806708</v>
      </c>
      <c r="G127" s="9">
        <v>0.14399999999999999</v>
      </c>
      <c r="I127" t="s">
        <v>14</v>
      </c>
    </row>
    <row r="128" spans="1:9" x14ac:dyDescent="0.25">
      <c r="A128">
        <v>3</v>
      </c>
      <c r="B128" s="17" t="s">
        <v>186</v>
      </c>
      <c r="C128" t="s">
        <v>214</v>
      </c>
      <c r="D128" s="18">
        <v>119.88</v>
      </c>
      <c r="E128" s="20">
        <v>28.641024451352479</v>
      </c>
      <c r="F128" s="6">
        <f>Tabela11043106732324582323242324523234232423523581067935[[#This Row],[PRICE IN EUR NET]]+G128*E128</f>
        <v>32.765331972347234</v>
      </c>
      <c r="G128" s="9">
        <v>0.14399999999999999</v>
      </c>
      <c r="I128" t="s">
        <v>13</v>
      </c>
    </row>
    <row r="129" spans="1:9" x14ac:dyDescent="0.25">
      <c r="A129">
        <v>3</v>
      </c>
      <c r="B129" s="17" t="s">
        <v>187</v>
      </c>
      <c r="C129" t="s">
        <v>215</v>
      </c>
      <c r="D129" s="18">
        <v>23.5764</v>
      </c>
      <c r="E129" s="20">
        <v>15.909618150605484</v>
      </c>
      <c r="F129" s="6">
        <f>Tabela11043106732324582323242324523234232423523581067935[[#This Row],[PRICE IN EUR NET]]+G129*E129</f>
        <v>18.200603164292673</v>
      </c>
      <c r="G129" s="9">
        <v>0.14399999999999999</v>
      </c>
      <c r="I129" t="s">
        <v>14</v>
      </c>
    </row>
    <row r="130" spans="1:9" x14ac:dyDescent="0.25">
      <c r="A130" s="2" t="s">
        <v>5</v>
      </c>
      <c r="B130" s="2" t="s">
        <v>6</v>
      </c>
      <c r="C130" s="2" t="s">
        <v>7</v>
      </c>
    </row>
    <row r="131" spans="1:9" x14ac:dyDescent="0.25">
      <c r="A131" s="4">
        <f>SUM(Tabela11043106732324582323242324523234232423523581067935[WITH FUEL ADD])</f>
        <v>1703.1125504570127</v>
      </c>
      <c r="B131" s="3">
        <v>4.3106</v>
      </c>
      <c r="C131" s="5">
        <f>A131*B131</f>
        <v>7341.4369599999991</v>
      </c>
    </row>
    <row r="133" spans="1:9" x14ac:dyDescent="0.25">
      <c r="A133" s="1" t="s">
        <v>22</v>
      </c>
    </row>
    <row r="135" spans="1:9" x14ac:dyDescent="0.25">
      <c r="A135" t="s">
        <v>0</v>
      </c>
      <c r="B135" t="s">
        <v>9</v>
      </c>
      <c r="C135" t="s">
        <v>1</v>
      </c>
      <c r="D135" t="s">
        <v>2</v>
      </c>
      <c r="E135" s="7" t="s">
        <v>3</v>
      </c>
      <c r="F135" t="s">
        <v>8</v>
      </c>
      <c r="G135" t="s">
        <v>4</v>
      </c>
    </row>
    <row r="136" spans="1:9" x14ac:dyDescent="0.25">
      <c r="A136">
        <v>3</v>
      </c>
      <c r="B136" t="s">
        <v>216</v>
      </c>
      <c r="C136" t="s">
        <v>232</v>
      </c>
      <c r="D136" s="7">
        <v>1866.3984</v>
      </c>
      <c r="E136" s="12">
        <v>157.53049134626553</v>
      </c>
      <c r="F136" s="6">
        <f>Tabela110431067323245823232423245232342324235235810679356[[#This Row],[PRICE IN EUR NET]]+G136*E136</f>
        <v>180.21488210012777</v>
      </c>
      <c r="G136" s="9">
        <v>0.14399999999999999</v>
      </c>
      <c r="I136" t="s">
        <v>13</v>
      </c>
    </row>
    <row r="137" spans="1:9" x14ac:dyDescent="0.25">
      <c r="A137">
        <v>3</v>
      </c>
      <c r="B137" t="s">
        <v>217</v>
      </c>
      <c r="C137" t="s">
        <v>233</v>
      </c>
      <c r="D137" s="7">
        <v>927.07199999999989</v>
      </c>
      <c r="E137" s="12">
        <v>85.919386688349391</v>
      </c>
      <c r="F137" s="6">
        <f>Tabela110431067323245823232423245232342324235235810679356[[#This Row],[PRICE IN EUR NET]]+G137*E137</f>
        <v>98.291778371471707</v>
      </c>
      <c r="G137" s="9">
        <v>0.14399999999999999</v>
      </c>
      <c r="I137" t="s">
        <v>13</v>
      </c>
    </row>
    <row r="138" spans="1:9" x14ac:dyDescent="0.25">
      <c r="A138">
        <v>3</v>
      </c>
      <c r="B138" t="s">
        <v>218</v>
      </c>
      <c r="C138" t="s">
        <v>234</v>
      </c>
      <c r="D138" s="7">
        <v>143.85599999999999</v>
      </c>
      <c r="E138" s="12">
        <v>28.639795562783135</v>
      </c>
      <c r="F138" s="6">
        <f>Tabela110431067323245823232423245232342324235235810679356[[#This Row],[PRICE IN EUR NET]]+G138*E138</f>
        <v>32.763926123823907</v>
      </c>
      <c r="G138" s="9">
        <v>0.14399999999999999</v>
      </c>
      <c r="I138" t="s">
        <v>13</v>
      </c>
    </row>
    <row r="139" spans="1:9" x14ac:dyDescent="0.25">
      <c r="A139">
        <v>3</v>
      </c>
      <c r="B139" t="s">
        <v>219</v>
      </c>
      <c r="C139" t="s">
        <v>235</v>
      </c>
      <c r="D139" s="7">
        <v>212.5872</v>
      </c>
      <c r="E139" s="12">
        <v>28.639795562783135</v>
      </c>
      <c r="F139" s="6">
        <f>Tabela110431067323245823232423245232342324235235810679356[[#This Row],[PRICE IN EUR NET]]+G139*E139</f>
        <v>32.763926123823907</v>
      </c>
      <c r="G139" s="9">
        <v>0.14399999999999999</v>
      </c>
      <c r="I139" t="s">
        <v>14</v>
      </c>
    </row>
    <row r="140" spans="1:9" x14ac:dyDescent="0.25">
      <c r="A140">
        <v>3</v>
      </c>
      <c r="B140" t="s">
        <v>220</v>
      </c>
      <c r="C140" t="s">
        <v>236</v>
      </c>
      <c r="D140" s="7">
        <v>88.378200000000007</v>
      </c>
      <c r="E140" s="13">
        <v>22.279010338018356</v>
      </c>
      <c r="F140" s="6">
        <f>Tabela110431067323245823232423245232342324235235810679356[[#This Row],[PRICE IN EUR NET]]+G140*E140</f>
        <v>25.487187826692999</v>
      </c>
      <c r="G140" s="9">
        <v>0.14399999999999999</v>
      </c>
      <c r="I140" t="s">
        <v>13</v>
      </c>
    </row>
    <row r="141" spans="1:9" x14ac:dyDescent="0.25">
      <c r="A141">
        <v>3</v>
      </c>
      <c r="B141" t="s">
        <v>221</v>
      </c>
      <c r="C141" t="s">
        <v>237</v>
      </c>
      <c r="D141" s="7">
        <v>374.0256</v>
      </c>
      <c r="E141" s="13">
        <v>38.190266000696944</v>
      </c>
      <c r="F141" s="6">
        <f>Tabela110431067323245823232423245232342324235235810679356[[#This Row],[PRICE IN EUR NET]]+G141*E141</f>
        <v>43.689664304797304</v>
      </c>
      <c r="G141" s="9">
        <v>0.14399999999999999</v>
      </c>
      <c r="I141" t="s">
        <v>13</v>
      </c>
    </row>
    <row r="142" spans="1:9" x14ac:dyDescent="0.25">
      <c r="A142">
        <v>3</v>
      </c>
      <c r="B142" t="s">
        <v>222</v>
      </c>
      <c r="C142" t="s">
        <v>238</v>
      </c>
      <c r="D142" s="7">
        <v>457.14240000000001</v>
      </c>
      <c r="E142" s="13">
        <v>47.740736438610753</v>
      </c>
      <c r="F142" s="6">
        <f>Tabela110431067323245823232423245232342324235235810679356[[#This Row],[PRICE IN EUR NET]]+G142*E142</f>
        <v>54.615402485770701</v>
      </c>
      <c r="G142" s="9">
        <v>0.14399999999999999</v>
      </c>
      <c r="I142" t="s">
        <v>13</v>
      </c>
    </row>
    <row r="143" spans="1:9" x14ac:dyDescent="0.25">
      <c r="A143">
        <v>3</v>
      </c>
      <c r="B143" t="s">
        <v>223</v>
      </c>
      <c r="C143" t="s">
        <v>239</v>
      </c>
      <c r="D143" s="7">
        <v>11.988</v>
      </c>
      <c r="E143" s="13">
        <v>9.5504704379138108</v>
      </c>
      <c r="F143" s="6">
        <f>Tabela110431067323245823232423245232342324235235810679356[[#This Row],[PRICE IN EUR NET]]+G143*E143</f>
        <v>10.925738180973399</v>
      </c>
      <c r="G143" s="9">
        <v>0.14399999999999999</v>
      </c>
      <c r="I143" t="s">
        <v>13</v>
      </c>
    </row>
    <row r="144" spans="1:9" x14ac:dyDescent="0.25">
      <c r="A144">
        <v>3</v>
      </c>
      <c r="B144" t="s">
        <v>224</v>
      </c>
      <c r="C144" t="s">
        <v>240</v>
      </c>
      <c r="D144" s="7">
        <v>215.78400000000002</v>
      </c>
      <c r="E144" s="13">
        <v>47.255198048553837</v>
      </c>
      <c r="F144" s="6">
        <f>Tabela110431067323245823232423245232342324235235810679356[[#This Row],[PRICE IN EUR NET]]+G144*E144</f>
        <v>54.059946567545587</v>
      </c>
      <c r="G144" s="9">
        <v>0.14399999999999999</v>
      </c>
      <c r="I144" t="s">
        <v>12</v>
      </c>
    </row>
    <row r="145" spans="1:9" x14ac:dyDescent="0.25">
      <c r="A145">
        <v>3</v>
      </c>
      <c r="B145" t="s">
        <v>225</v>
      </c>
      <c r="C145" t="s">
        <v>241</v>
      </c>
      <c r="D145" s="7">
        <v>648.95040000000006</v>
      </c>
      <c r="E145" s="13">
        <v>73.513764664885585</v>
      </c>
      <c r="F145" s="6">
        <f>Tabela110431067323245823232423245232342324235235810679356[[#This Row],[PRICE IN EUR NET]]+G145*E145</f>
        <v>84.099746776629104</v>
      </c>
      <c r="G145" s="9">
        <v>0.14399999999999999</v>
      </c>
      <c r="I145" t="s">
        <v>12</v>
      </c>
    </row>
    <row r="146" spans="1:9" x14ac:dyDescent="0.25">
      <c r="A146">
        <v>3</v>
      </c>
      <c r="B146" t="s">
        <v>226</v>
      </c>
      <c r="C146" t="s">
        <v>242</v>
      </c>
      <c r="D146" s="7">
        <v>11.988</v>
      </c>
      <c r="E146" s="13">
        <v>9.5504704379138108</v>
      </c>
      <c r="F146" s="6">
        <f>Tabela110431067323245823232423245232342324235235810679356[[#This Row],[PRICE IN EUR NET]]+G146*E146</f>
        <v>10.925738180973399</v>
      </c>
      <c r="G146" s="9">
        <v>0.14399999999999999</v>
      </c>
      <c r="I146" t="s">
        <v>13</v>
      </c>
    </row>
    <row r="147" spans="1:9" x14ac:dyDescent="0.25">
      <c r="A147">
        <v>3</v>
      </c>
      <c r="B147" t="s">
        <v>227</v>
      </c>
      <c r="C147" t="s">
        <v>243</v>
      </c>
      <c r="D147" s="7">
        <v>234.9648</v>
      </c>
      <c r="E147" s="13">
        <v>47.255198048553837</v>
      </c>
      <c r="F147" s="6">
        <f>Tabela110431067323245823232423245232342324235235810679356[[#This Row],[PRICE IN EUR NET]]+G147*E147</f>
        <v>54.059946567545587</v>
      </c>
      <c r="G147" s="9">
        <v>0.14399999999999999</v>
      </c>
      <c r="I147" t="s">
        <v>12</v>
      </c>
    </row>
    <row r="148" spans="1:9" x14ac:dyDescent="0.25">
      <c r="A148">
        <v>3</v>
      </c>
      <c r="B148" t="s">
        <v>228</v>
      </c>
      <c r="C148" t="s">
        <v>244</v>
      </c>
      <c r="D148" s="7">
        <v>111.88800000000001</v>
      </c>
      <c r="E148" s="13">
        <v>47.255198048553837</v>
      </c>
      <c r="F148" s="6">
        <f>Tabela110431067323245823232423245232342324235235810679356[[#This Row],[PRICE IN EUR NET]]+G148*E148</f>
        <v>54.059946567545587</v>
      </c>
      <c r="G148" s="9">
        <v>0.14399999999999999</v>
      </c>
      <c r="I148" t="s">
        <v>12</v>
      </c>
    </row>
    <row r="149" spans="1:9" x14ac:dyDescent="0.25">
      <c r="A149">
        <v>3</v>
      </c>
      <c r="B149" t="s">
        <v>229</v>
      </c>
      <c r="C149" t="s">
        <v>245</v>
      </c>
      <c r="D149" s="7">
        <v>306.89279999999997</v>
      </c>
      <c r="E149" s="13">
        <v>38.190266000696944</v>
      </c>
      <c r="F149" s="6">
        <f>Tabela110431067323245823232423245232342324235235810679356[[#This Row],[PRICE IN EUR NET]]+G149*E149</f>
        <v>43.689664304797304</v>
      </c>
      <c r="G149" s="9">
        <v>0.14399999999999999</v>
      </c>
      <c r="I149" t="s">
        <v>13</v>
      </c>
    </row>
    <row r="150" spans="1:9" x14ac:dyDescent="0.25">
      <c r="A150">
        <v>3</v>
      </c>
      <c r="B150" t="s">
        <v>230</v>
      </c>
      <c r="C150" t="s">
        <v>246</v>
      </c>
      <c r="D150" s="7">
        <v>207.792</v>
      </c>
      <c r="E150" s="13">
        <v>28.639795562783135</v>
      </c>
      <c r="F150" s="6">
        <f>Tabela110431067323245823232423245232342324235235810679356[[#This Row],[PRICE IN EUR NET]]+G150*E150</f>
        <v>32.763926123823907</v>
      </c>
      <c r="G150" s="9">
        <v>0.14399999999999999</v>
      </c>
      <c r="I150" t="s">
        <v>14</v>
      </c>
    </row>
    <row r="151" spans="1:9" x14ac:dyDescent="0.25">
      <c r="A151">
        <v>3</v>
      </c>
      <c r="B151" t="s">
        <v>231</v>
      </c>
      <c r="C151" t="s">
        <v>247</v>
      </c>
      <c r="D151" s="7">
        <v>335.66399999999999</v>
      </c>
      <c r="E151" s="13">
        <v>52.514810082471833</v>
      </c>
      <c r="F151" s="6">
        <f>Tabela110431067323245823232423245232342324235235810679356[[#This Row],[PRICE IN EUR NET]]+G151*E151</f>
        <v>60.076942734347774</v>
      </c>
      <c r="G151" s="9">
        <v>0.14399999999999999</v>
      </c>
      <c r="I151" t="s">
        <v>12</v>
      </c>
    </row>
    <row r="152" spans="1:9" x14ac:dyDescent="0.25">
      <c r="A152" s="2" t="s">
        <v>5</v>
      </c>
      <c r="B152" s="2" t="s">
        <v>6</v>
      </c>
      <c r="C152" s="2" t="s">
        <v>7</v>
      </c>
    </row>
    <row r="153" spans="1:9" x14ac:dyDescent="0.25">
      <c r="A153" s="4">
        <f>SUM(Tabela110431067323245823232423245232342324235235810679356[WITH FUEL ADD])</f>
        <v>872.48836334069006</v>
      </c>
      <c r="B153" s="3">
        <v>4.3045</v>
      </c>
      <c r="C153" s="5">
        <f>A153*B153</f>
        <v>3755.6261600000003</v>
      </c>
    </row>
    <row r="159" spans="1:9" x14ac:dyDescent="0.25">
      <c r="A159" t="s">
        <v>10</v>
      </c>
      <c r="C159" t="s">
        <v>11</v>
      </c>
    </row>
    <row r="160" spans="1:9" x14ac:dyDescent="0.25">
      <c r="A160" s="14">
        <f>A31++A97+A70+A48+A131+A153</f>
        <v>5979.8839722097273</v>
      </c>
      <c r="C160" s="8">
        <f>C31+C97+C70+C48+C131+C153</f>
        <v>25803.560639999996</v>
      </c>
    </row>
  </sheetData>
  <phoneticPr fontId="12" type="noConversion"/>
  <pageMargins left="0.7" right="0.7" top="0.75" bottom="0.75" header="0.3" footer="0.3"/>
  <pageSetup paperSize="9" scale="3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805A9F-30E8-4A34-BBC2-D00DBD5C8AFC}"/>
</file>

<file path=customXml/itemProps2.xml><?xml version="1.0" encoding="utf-8"?>
<ds:datastoreItem xmlns:ds="http://schemas.openxmlformats.org/officeDocument/2006/customXml" ds:itemID="{1742248D-A7E6-47D7-B9A0-56EB9D4D7041}"/>
</file>

<file path=customXml/itemProps3.xml><?xml version="1.0" encoding="utf-8"?>
<ds:datastoreItem xmlns:ds="http://schemas.openxmlformats.org/officeDocument/2006/customXml" ds:itemID="{A948732F-1780-46A5-A094-51280CDE4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jjonca</cp:lastModifiedBy>
  <cp:lastPrinted>2021-12-14T13:47:28Z</cp:lastPrinted>
  <dcterms:created xsi:type="dcterms:W3CDTF">2019-05-21T10:43:13Z</dcterms:created>
  <dcterms:modified xsi:type="dcterms:W3CDTF">2024-03-11T12:45:58Z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