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onca\Desktop\do wysłania\raporty dla klientów\action\"/>
    </mc:Choice>
  </mc:AlternateContent>
  <xr:revisionPtr revIDLastSave="0" documentId="13_ncr:1_{742AD6BB-3B20-434B-A4FC-5834FDAD92E7}" xr6:coauthVersionLast="47" xr6:coauthVersionMax="47" xr10:uidLastSave="{00000000-0000-0000-0000-000000000000}"/>
  <bookViews>
    <workbookView xWindow="-105" yWindow="0" windowWidth="14610" windowHeight="15585" xr2:uid="{5D1465A8-0E5B-4E11-BE60-1C9967BD37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5" i="1" l="1"/>
  <c r="C115" i="1"/>
  <c r="F108" i="1"/>
  <c r="F65" i="1"/>
  <c r="F66" i="1"/>
  <c r="F67" i="1"/>
  <c r="F68" i="1"/>
  <c r="F69" i="1"/>
  <c r="F70" i="1"/>
  <c r="F71" i="1"/>
  <c r="F72" i="1"/>
  <c r="F73" i="1"/>
  <c r="F74" i="1"/>
  <c r="F75" i="1"/>
  <c r="F43" i="1"/>
  <c r="F44" i="1"/>
  <c r="F45" i="1"/>
  <c r="F46" i="1"/>
  <c r="F105" i="1"/>
  <c r="F106" i="1"/>
  <c r="F107" i="1"/>
  <c r="F54" i="1"/>
  <c r="F55" i="1"/>
  <c r="F56" i="1"/>
  <c r="F57" i="1"/>
  <c r="F58" i="1"/>
  <c r="F59" i="1"/>
  <c r="F60" i="1"/>
  <c r="F61" i="1"/>
  <c r="F62" i="1"/>
  <c r="F63" i="1"/>
  <c r="F64" i="1"/>
  <c r="F11" i="1"/>
  <c r="F12" i="1"/>
  <c r="F13" i="1"/>
  <c r="F14" i="1"/>
  <c r="F15" i="1"/>
  <c r="F16" i="1"/>
  <c r="F17" i="1"/>
  <c r="F18" i="1"/>
  <c r="F19" i="1"/>
  <c r="F10" i="1"/>
  <c r="F9" i="1"/>
  <c r="F8" i="1"/>
  <c r="A21" i="1" l="1"/>
  <c r="C21" i="1" s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92" i="1" l="1"/>
  <c r="F87" i="1"/>
  <c r="F88" i="1"/>
  <c r="F89" i="1"/>
  <c r="F90" i="1"/>
  <c r="F91" i="1"/>
  <c r="F93" i="1"/>
  <c r="F94" i="1"/>
  <c r="F95" i="1"/>
  <c r="F96" i="1"/>
  <c r="F97" i="1"/>
  <c r="F98" i="1"/>
  <c r="F99" i="1"/>
  <c r="F100" i="1"/>
  <c r="F101" i="1"/>
  <c r="F102" i="1"/>
  <c r="F103" i="1"/>
  <c r="F104" i="1"/>
  <c r="F85" i="1"/>
  <c r="F86" i="1"/>
  <c r="F84" i="1"/>
  <c r="F83" i="1"/>
  <c r="A48" i="1" l="1"/>
  <c r="A110" i="1"/>
  <c r="A77" i="1"/>
  <c r="C110" i="1" l="1"/>
  <c r="C48" i="1"/>
  <c r="C77" i="1"/>
</calcChain>
</file>

<file path=xl/sharedStrings.xml><?xml version="1.0" encoding="utf-8"?>
<sst xmlns="http://schemas.openxmlformats.org/spreadsheetml/2006/main" count="290" uniqueCount="182">
  <si>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</si>
  <si>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</si>
  <si>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</si>
  <si>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</si>
  <si>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</si>
  <si>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</si>
  <si>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</si>
  <si>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</si>
  <si>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</si>
  <si>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</si>
  <si>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SUMA EUR</t>
  </si>
  <si>
    <t>SUMA PLN</t>
  </si>
  <si>
    <t>EE</t>
  </si>
  <si>
    <t>LV</t>
  </si>
  <si>
    <t>LT</t>
  </si>
  <si>
    <t>FI</t>
  </si>
  <si>
    <t>23.02.01.2024-28.02.2024</t>
  </si>
  <si>
    <t>doręczone 26.02.2024</t>
  </si>
  <si>
    <t>doręczone 27.02.2024</t>
  </si>
  <si>
    <t>doręczone 28.02.2024</t>
  </si>
  <si>
    <t>doręczone 29.02.2024</t>
  </si>
  <si>
    <t>PL00400786</t>
  </si>
  <si>
    <t>PL00400674</t>
  </si>
  <si>
    <t>PL00400760</t>
  </si>
  <si>
    <t>PL00400745</t>
  </si>
  <si>
    <t>PL00400780</t>
  </si>
  <si>
    <t>PL00400783</t>
  </si>
  <si>
    <t>PL00400655</t>
  </si>
  <si>
    <t>PL00400696</t>
  </si>
  <si>
    <t>PL00400670</t>
  </si>
  <si>
    <t>PL00400653</t>
  </si>
  <si>
    <t>PL00400673</t>
  </si>
  <si>
    <t>PL00400724</t>
  </si>
  <si>
    <t>ZA/EUDR-24/000427</t>
  </si>
  <si>
    <t>ZA/EUI-24/0046034</t>
  </si>
  <si>
    <t>ZA/EUDR-24/000630 Estonia24</t>
  </si>
  <si>
    <t>ZA/EUI-24/0036719</t>
  </si>
  <si>
    <t>ZA/EU-24/00001373</t>
  </si>
  <si>
    <t>ZA/EUI-24/0044224</t>
  </si>
  <si>
    <t>ZA/EUI-24/0045815</t>
  </si>
  <si>
    <t>ZA/EU-24/00001572</t>
  </si>
  <si>
    <t>ZA/EU-24/00001520</t>
  </si>
  <si>
    <t>ZA/EUI-24/0045367,ZA/EUDR-24/000706</t>
  </si>
  <si>
    <t>ZA/EUI-24/0039486</t>
  </si>
  <si>
    <t>ZA/EUI-24/0039921,ZA/EUDR-24/000700,ZA/EUDR-24/000</t>
  </si>
  <si>
    <t>PL00400871</t>
  </si>
  <si>
    <t>PL00400845</t>
  </si>
  <si>
    <t>PL00400842</t>
  </si>
  <si>
    <t>PL00400918</t>
  </si>
  <si>
    <t>PL00400947</t>
  </si>
  <si>
    <t>PL00400861</t>
  </si>
  <si>
    <t>PL00400873</t>
  </si>
  <si>
    <t>PL00400859</t>
  </si>
  <si>
    <t>PL00400940</t>
  </si>
  <si>
    <t>PL00400860</t>
  </si>
  <si>
    <t>PL00400866</t>
  </si>
  <si>
    <t>PL00400865</t>
  </si>
  <si>
    <t>PL00400840</t>
  </si>
  <si>
    <t>PL00400672</t>
  </si>
  <si>
    <t>PL00400942</t>
  </si>
  <si>
    <t>PL00400854</t>
  </si>
  <si>
    <t>PL00400943</t>
  </si>
  <si>
    <t>PL00400849</t>
  </si>
  <si>
    <t>PL00400605</t>
  </si>
  <si>
    <t>PL00400945</t>
  </si>
  <si>
    <t>PL00400868</t>
  </si>
  <si>
    <t>ZA/EUI-24/0046788</t>
  </si>
  <si>
    <t>ZA/EU-24/00001351</t>
  </si>
  <si>
    <t>ZA/EUI-24/0039289</t>
  </si>
  <si>
    <t>ZA/EUI-24/0046896,ZA/EUDR-24/000688</t>
  </si>
  <si>
    <t>ZA/EUI-24/0045310</t>
  </si>
  <si>
    <t>ZA/EUI-24/0043484,ZA/EUDR-24/000743,ZA/EUDR-24/000</t>
  </si>
  <si>
    <t>ZA/EUI-24/0046566</t>
  </si>
  <si>
    <t>ZA/EUI-24/0042499</t>
  </si>
  <si>
    <t>ZA/EUI-24/0040226-dosyłka</t>
  </si>
  <si>
    <t>ZA/EUI-24/0042502</t>
  </si>
  <si>
    <t>ZA/EUDR-24/000764</t>
  </si>
  <si>
    <t>ZA/EUI-24/0046718</t>
  </si>
  <si>
    <t>ZA/EUI-24/0044907 Estonia24</t>
  </si>
  <si>
    <t>ZA/EUI-24/0045752 Estonia24</t>
  </si>
  <si>
    <t>ZA/EUI-24/0044881B</t>
  </si>
  <si>
    <t>ZA/EUI-24/0042498</t>
  </si>
  <si>
    <t>ZA/EUI-24/0042524</t>
  </si>
  <si>
    <t>ZA/EUI-24/0044498</t>
  </si>
  <si>
    <t>UL - wysyłka seeding</t>
  </si>
  <si>
    <t>ZA/EUI-24/0042398</t>
  </si>
  <si>
    <t>ZA/EUI-24/0045330</t>
  </si>
  <si>
    <t>ZA/EUI-24/0043908</t>
  </si>
  <si>
    <t>ZA/EUI-24/0043194</t>
  </si>
  <si>
    <t>ZA/EUI-24/0044881A</t>
  </si>
  <si>
    <t>ZA/EUI-24/0048596</t>
  </si>
  <si>
    <t>ZA/EUI-24/0044052</t>
  </si>
  <si>
    <t>ZA/EUDR-24/000782,ZA/EUI-24/0047121</t>
  </si>
  <si>
    <t>ZA/EUI-24/0046700 Estonia24</t>
  </si>
  <si>
    <t>ZA/EUI-24/0048372,ZA/EUDR-24/000787,ZA/EUDR-24/000</t>
  </si>
  <si>
    <t>ZA/EUI-24/0047321</t>
  </si>
  <si>
    <t>ZA/EUI-24/0047126</t>
  </si>
  <si>
    <t>ZA/EUDR-24/000811,ZA/EUI-24/0047089</t>
  </si>
  <si>
    <t>ZA/EUI-24/0048363 Estonia24</t>
  </si>
  <si>
    <t>RMA ECOM153278 wysyłka 192663</t>
  </si>
  <si>
    <t>ZA/EUI-24/0047888 Estonia24</t>
  </si>
  <si>
    <t>ZA/EUI-24/0043099 Estonia24</t>
  </si>
  <si>
    <t>ZA/EUI-24/0045697A Estonia24</t>
  </si>
  <si>
    <t>ZA/EUI-24/0045697B Estonia24</t>
  </si>
  <si>
    <t>ZA/EUI-24/0048645,ZA/EUI-24/0048521,ZA/EUI-24/0046</t>
  </si>
  <si>
    <t>ZA/EUI-24/0047116</t>
  </si>
  <si>
    <t>ZA/EUI-24/0045089 Estonia24</t>
  </si>
  <si>
    <t>ZA/EUDR-24/000733,ZA/EUDR-24/000741,ZA/EUI-24/0045</t>
  </si>
  <si>
    <t>ZA/EUI-24/0045062</t>
  </si>
  <si>
    <t>PL00401101</t>
  </si>
  <si>
    <t>PL00401100</t>
  </si>
  <si>
    <t>PL00400878</t>
  </si>
  <si>
    <t>PL00401189</t>
  </si>
  <si>
    <t>PL00401186</t>
  </si>
  <si>
    <t>PL00401111</t>
  </si>
  <si>
    <t>PL00401098</t>
  </si>
  <si>
    <t>PL00401116</t>
  </si>
  <si>
    <t>PL00401185</t>
  </si>
  <si>
    <t>PL00401181</t>
  </si>
  <si>
    <t>PL00401114</t>
  </si>
  <si>
    <t>PL00401096</t>
  </si>
  <si>
    <t>PL00401118</t>
  </si>
  <si>
    <t>PL00401092</t>
  </si>
  <si>
    <t>PL00401094</t>
  </si>
  <si>
    <t>PL00401093</t>
  </si>
  <si>
    <t>PL00401179</t>
  </si>
  <si>
    <t>PL00401190</t>
  </si>
  <si>
    <t>PL00401103</t>
  </si>
  <si>
    <t>PL00400841</t>
  </si>
  <si>
    <t>PL00401107</t>
  </si>
  <si>
    <t>PL00401105</t>
  </si>
  <si>
    <t>ZA/EUI-24/0048660</t>
  </si>
  <si>
    <t>ZA/EUI-24/0049177</t>
  </si>
  <si>
    <t>Wyd.1030638</t>
  </si>
  <si>
    <t>ZA/EUI-24/0045641</t>
  </si>
  <si>
    <t>ZA/EUI-24/0044904</t>
  </si>
  <si>
    <t>ZA/EUI-24/0047044 "delivery by truck with tallift"</t>
  </si>
  <si>
    <t>ZA/EUDR-24/000804</t>
  </si>
  <si>
    <t>ZA/EUDR-24/000830,ZA/EUDR-24/000795,ZA/EUI-24/0048</t>
  </si>
  <si>
    <t>ZA/EUI-24/0044732</t>
  </si>
  <si>
    <t>ZA/EUDR-24/000783</t>
  </si>
  <si>
    <t>ZA/EUI-24/0044728</t>
  </si>
  <si>
    <t>ZA/EUI-24/0049902</t>
  </si>
  <si>
    <t>ZA/EUI-24/0047191</t>
  </si>
  <si>
    <t>ZA/EUDR-24/000740,ZA/EUI-24/0048929</t>
  </si>
  <si>
    <t>ZA/EUI-24/0044897</t>
  </si>
  <si>
    <t>ZA/EU-24/00001663 Estonia24</t>
  </si>
  <si>
    <t>ZA/EUI-24/0039759 Estonia24</t>
  </si>
  <si>
    <t>ZA/EUI-24/0047929 Estonia24</t>
  </si>
  <si>
    <t>ZA/EUI-24/0045648</t>
  </si>
  <si>
    <t>ZA/EUDR-24/000757,ZA/EUDR-24/000784,ZA/EUDR-24/000</t>
  </si>
  <si>
    <t>ZA/EUI-24/0047337</t>
  </si>
  <si>
    <t>ZA/EUI-24/0048163</t>
  </si>
  <si>
    <t>ZA/EUI-24/0044789</t>
  </si>
  <si>
    <t>ZA/EUI-24/0046368</t>
  </si>
  <si>
    <t>ZA/EUI-24/0045503</t>
  </si>
  <si>
    <t>PL00401413</t>
  </si>
  <si>
    <t>PL00401332</t>
  </si>
  <si>
    <t>PL00401445</t>
  </si>
  <si>
    <t>PL00401452</t>
  </si>
  <si>
    <t>PL00401385</t>
  </si>
  <si>
    <t>PL00401411</t>
  </si>
  <si>
    <t>PL00401378</t>
  </si>
  <si>
    <t>PL00401341</t>
  </si>
  <si>
    <t>PL00401344</t>
  </si>
  <si>
    <t>PL00401382</t>
  </si>
  <si>
    <t>PL00401343</t>
  </si>
  <si>
    <t>PL00401326</t>
  </si>
  <si>
    <t>PL00401335</t>
  </si>
  <si>
    <t>PL00401416</t>
  </si>
  <si>
    <t>PL00401331</t>
  </si>
  <si>
    <t>PL00401316</t>
  </si>
  <si>
    <t>PL00401307</t>
  </si>
  <si>
    <t>PL00401309</t>
  </si>
  <si>
    <t>PL00401348</t>
  </si>
  <si>
    <t>PL00401308</t>
  </si>
  <si>
    <t>PL00401338</t>
  </si>
  <si>
    <t>PL00401334</t>
  </si>
  <si>
    <t>PL00401429</t>
  </si>
  <si>
    <t>PL00401384</t>
  </si>
  <si>
    <t>PL00401412</t>
  </si>
  <si>
    <t>LT01057265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</si>
</sst>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[$€-2]\ #,##0.00;[Red]\-[$€-2]\ #,##0.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3" fillId="0" borderId="0"/>
  </cellStyleXfs>
  <cellXfs count="22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2" fontId="4" fillId="0" borderId="0" xfId="15" applyNumberFormat="1" applyFont="1"/>
    <xf numFmtId="0" fontId="4" fillId="0" borderId="0" xfId="15" applyFont="1"/>
    <xf numFmtId="2" fontId="0" fillId="0" borderId="0" xfId="0" applyNumberFormat="1" applyAlignment="1">
      <alignment horizontal="right"/>
    </xf>
    <xf numFmtId="2" fontId="4" fillId="0" borderId="0" xfId="2" applyNumberFormat="1" applyAlignment="1">
      <alignment horizontal="right"/>
    </xf>
    <xf numFmtId="165" fontId="0" fillId="0" borderId="0" xfId="0" applyNumberFormat="1"/>
    <xf numFmtId="2" fontId="4" fillId="0" borderId="0" xfId="2" applyNumberFormat="1"/>
    <xf numFmtId="0" fontId="4" fillId="0" borderId="0" xfId="14" applyFont="1" applyAlignment="1">
      <alignment horizontal="left"/>
    </xf>
    <xf numFmtId="0" fontId="11" fillId="0" borderId="0" xfId="14" applyFont="1" applyFill="1" applyAlignment="1">
      <alignment horizontal="left"/>
    </xf>
    <xf numFmtId="0" fontId="4" fillId="0" borderId="0" xfId="15" applyFont="1" applyFill="1"/>
    <xf numFmtId="2" fontId="4" fillId="0" borderId="0" xfId="15" applyNumberFormat="1" applyFont="1" applyFill="1"/>
    <xf numFmtId="2" fontId="4" fillId="0" borderId="0" xfId="2" applyNumberFormat="1" applyFont="1" applyFill="1" applyAlignment="1">
      <alignment horizontal="right"/>
    </xf>
    <xf numFmtId="0" fontId="4" fillId="0" borderId="0" xfId="14" applyFont="1" applyFill="1" applyAlignment="1">
      <alignment horizontal="left"/>
    </xf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24"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general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53:G75" totalsRowShown="0">
  <autoFilter ref="A53:G75" xr:uid="{FF00F00F-3A06-438B-8C27-21CC27738712}"/>
  <sortState xmlns:xlrd2="http://schemas.microsoft.com/office/spreadsheetml/2017/richdata2" ref="A54:G64">
    <sortCondition ref="C53:C64"/>
  </sortState>
  <tableColumns count="7">
    <tableColumn id="1" xr3:uid="{23CA0931-19EA-4022-A85D-41B7A0D28C1A}" name="MONTH"/>
    <tableColumn id="7" xr3:uid="{3248CB81-C778-47E6-A613-2B39BAC98D52}" name="ZLECENIE" dataDxfId="23" dataCellStyle="Normalny 14"/>
    <tableColumn id="2" xr3:uid="{E09E5A1F-A03D-4AED-B825-8A8DDAC5A357}" name="CMR NUMBER" dataDxfId="22" dataCellStyle="Normalny 15"/>
    <tableColumn id="3" xr3:uid="{6B0FA87A-B129-4FDD-A7A0-D44FB48CA8CB}" name="Total Weight" dataDxfId="21" dataCellStyle="Normalny 15"/>
    <tableColumn id="4" xr3:uid="{25895EC7-1BFF-45AC-81FC-B8BC9BFA1C99}" name="PRICE IN EUR NET" dataDxfId="20" dataCellStyle="Normalny 2"/>
    <tableColumn id="6" xr3:uid="{CB3A7561-2E58-4970-A451-204E25AC249C}" name="WITH FUEL ADD" dataDxfId="19">
      <calculatedColumnFormula>Tabela110431067323245823232423245232342324235235810679[[#This Row],[PRICE IN EUR NET]]+G54*E54</calculatedColumnFormula>
    </tableColumn>
    <tableColumn id="5" xr3:uid="{4B6A1247-087A-4AEC-A04C-DE8D97EE24F5}" name="FUEL ADD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82:G108" totalsRowShown="0">
  <autoFilter ref="A82:G108" xr:uid="{1E8F86E3-B86D-423E-8EF5-97DEDECF2B49}"/>
  <tableColumns count="7">
    <tableColumn id="1" xr3:uid="{0D586682-1E55-4671-8243-4AE4FB31D34C}" name="MONTH"/>
    <tableColumn id="7" xr3:uid="{60056748-9C25-481F-A36A-0E1DB3919DE3}" name="ZLECENIE" dataDxfId="17" dataCellStyle="Normalny 14"/>
    <tableColumn id="2" xr3:uid="{7565674D-C4B7-4CB6-93DC-B21FAE484B38}" name="CMR NUMBER" dataDxfId="16" dataCellStyle="Normalny 14"/>
    <tableColumn id="3" xr3:uid="{45804FBB-87DD-47E4-8510-49DB1A9A1EE7}" name="Total Weight" dataDxfId="15" dataCellStyle="Normalny 15"/>
    <tableColumn id="4" xr3:uid="{5BA32A79-0942-46B4-AA69-9999F941DE37}" name="PRICE IN EUR NET" dataDxfId="14" dataCellStyle="Normalny 2"/>
    <tableColumn id="6" xr3:uid="{415DAA56-4E7F-48AB-AE62-9BA5B5BC7741}" name="WITH FUEL ADD" dataDxfId="13">
      <calculatedColumnFormula>Tabela1104310673232458232324232452323423242352358106793[[#This Row],[PRICE IN EUR NET]]+G83*E83</calculatedColumnFormula>
    </tableColumn>
    <tableColumn id="5" xr3:uid="{8817C261-8DEC-49B2-9738-2152010D9076}" name="FUEL ADD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25:G46" totalsRowShown="0">
  <autoFilter ref="A25:G46" xr:uid="{AB09C13B-D852-45CF-9FB7-ECD052D5385E}"/>
  <tableColumns count="7">
    <tableColumn id="1" xr3:uid="{62555B29-3AEC-4272-975F-0AF3F3EE17DF}" name="MONTH"/>
    <tableColumn id="7" xr3:uid="{8A5AA220-8ED2-477A-A753-00E98D6D35AF}" name="ZLECENIE" dataDxfId="11" dataCellStyle="Normalny 14"/>
    <tableColumn id="2" xr3:uid="{949C5D44-5CCE-47B1-AD34-818F9395F637}" name="CMR NUMBER" dataDxfId="10" dataCellStyle="Normalny 15"/>
    <tableColumn id="3" xr3:uid="{A1AA1BA9-1C7F-4F78-AE08-CB1533C36CE9}" name="Total Weight" dataDxfId="9" dataCellStyle="Normalny 15"/>
    <tableColumn id="4" xr3:uid="{090FE9BD-8BCF-43F0-A6C8-C76C6414055B}" name="PRICE IN EUR NET" dataDxfId="8" dataCellStyle="Normalny 2"/>
    <tableColumn id="6" xr3:uid="{82378B25-A6C3-4436-B740-C52BDD0958DD}" name="WITH FUEL ADD" dataDxfId="7">
      <calculatedColumnFormula>Tabela11043106732324582323242324523234232423523581067[[#This Row],[PRICE IN EUR NET]]+G26*E26</calculatedColumnFormula>
    </tableColumn>
    <tableColumn id="5" xr3:uid="{C3897C57-40D6-4754-B111-59E9EF2898EA}" name="FUEL ADD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379047-B784-41DD-A883-45578B962617}" name="Tabela11043106732324582323242324523234232423523581067932458" displayName="Tabela11043106732324582323242324523234232423523581067932458" ref="A7:G19" totalsRowShown="0">
  <autoFilter ref="A7:G19" xr:uid="{27379047-B784-41DD-A883-45578B962617}"/>
  <tableColumns count="7">
    <tableColumn id="1" xr3:uid="{9280BE26-250D-4B00-8F30-98158D7E6B61}" name="MONTH"/>
    <tableColumn id="7" xr3:uid="{851DFCE5-F6E5-4289-8D95-BD36EE544CEF}" name="ZLECENIE" dataDxfId="5" dataCellStyle="Normalny 14"/>
    <tableColumn id="2" xr3:uid="{C4734666-A33E-4A2B-AC5F-9CC9171DD13C}" name="CMR NUMBER" dataDxfId="4" dataCellStyle="Normalny 15"/>
    <tableColumn id="3" xr3:uid="{4FBD3AA5-E68E-40A6-87A6-C0CBE3751BC8}" name="Total Weight" dataDxfId="3" dataCellStyle="Normalny 15"/>
    <tableColumn id="4" xr3:uid="{43F6ECC0-76CA-429E-BDD0-E4FDECBF20DF}" name="PRICE IN EUR NET" dataDxfId="2" dataCellStyle="Normalny 2"/>
    <tableColumn id="6" xr3:uid="{03C105A1-4305-4736-98AD-78ABAD58B048}" name="WITH FUEL ADD" dataDxfId="1">
      <calculatedColumnFormula>Tabela11043106732324582323242324523234232423523581067932458[[#This Row],[PRICE IN EUR NET]]+G8*E8</calculatedColumnFormula>
    </tableColumn>
    <tableColumn id="5" xr3:uid="{A5863DC9-78AB-4DE2-89C4-2E358A8633C9}" name="FUEL AD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I115"/>
  <sheetViews>
    <sheetView tabSelected="1" topLeftCell="A84" zoomScale="85" zoomScaleNormal="85" workbookViewId="0">
      <selection activeCell="I118" sqref="I118"/>
    </sheetView>
  </sheetViews>
  <sheetFormatPr defaultRowHeight="15" x14ac:dyDescent="0.25"/>
  <cols>
    <col min="1" max="1" width="20.42578125" customWidth="1"/>
    <col min="2" max="2" width="21.28515625" customWidth="1"/>
    <col min="3" max="3" width="16.85546875" customWidth="1"/>
    <col min="4" max="4" width="19.7109375" customWidth="1"/>
    <col min="5" max="5" width="14.7109375" style="7" customWidth="1"/>
    <col min="6" max="6" width="15.140625" customWidth="1"/>
    <col min="9" max="9" width="8.42578125" customWidth="1"/>
    <col min="11" max="11" width="11.28515625" bestFit="1" customWidth="1"/>
    <col min="12" max="12" width="11.7109375" bestFit="1" customWidth="1"/>
  </cols>
  <sheetData>
    <row r="1" spans="1:9" x14ac:dyDescent="0.25">
      <c r="A1" s="2" t="s">
        <v>16</v>
      </c>
      <c r="D1" s="2"/>
    </row>
    <row r="2" spans="1:9" x14ac:dyDescent="0.25">
      <c r="A2" s="2"/>
      <c r="D2" s="2"/>
    </row>
    <row r="3" spans="1:9" x14ac:dyDescent="0.25">
      <c r="A3" s="2"/>
      <c r="D3" s="2"/>
    </row>
    <row r="4" spans="1:9" x14ac:dyDescent="0.25">
      <c r="A4" s="4"/>
      <c r="B4" s="3"/>
      <c r="C4" s="5"/>
    </row>
    <row r="5" spans="1:9" x14ac:dyDescent="0.25">
      <c r="A5" s="1" t="s">
        <v>17</v>
      </c>
    </row>
    <row r="7" spans="1:9" x14ac:dyDescent="0.25">
      <c r="A7" t="s">
        <v>0</v>
      </c>
      <c r="B7" t="s">
        <v>9</v>
      </c>
      <c r="C7" t="s">
        <v>1</v>
      </c>
      <c r="D7" t="s">
        <v>2</v>
      </c>
      <c r="E7" s="7" t="s">
        <v>3</v>
      </c>
      <c r="F7" t="s">
        <v>8</v>
      </c>
      <c r="G7" t="s">
        <v>4</v>
      </c>
    </row>
    <row r="8" spans="1:9" x14ac:dyDescent="0.25">
      <c r="A8">
        <v>2</v>
      </c>
      <c r="B8" t="s">
        <v>33</v>
      </c>
      <c r="C8" t="s">
        <v>21</v>
      </c>
      <c r="D8" s="7">
        <v>210.98880000000003</v>
      </c>
      <c r="E8" s="7">
        <v>28.641000784748186</v>
      </c>
      <c r="F8" s="6">
        <f>Tabela11043106732324582323242324523234232423523581067932458[[#This Row],[PRICE IN EUR NET]]+G8*E8</f>
        <v>32.822586899321422</v>
      </c>
      <c r="G8" s="9">
        <v>0.14599999999999999</v>
      </c>
      <c r="I8" t="s">
        <v>14</v>
      </c>
    </row>
    <row r="9" spans="1:9" x14ac:dyDescent="0.25">
      <c r="A9">
        <v>2</v>
      </c>
      <c r="B9" t="s">
        <v>34</v>
      </c>
      <c r="C9" t="s">
        <v>22</v>
      </c>
      <c r="D9" s="7">
        <v>656.14319999999998</v>
      </c>
      <c r="E9" s="7">
        <v>58.339103540599176</v>
      </c>
      <c r="F9" s="6">
        <f>Tabela11043106732324582323242324523234232423523581067932458[[#This Row],[PRICE IN EUR NET]]+G9*E9</f>
        <v>66.856612657526654</v>
      </c>
      <c r="G9" s="9">
        <v>0.14599999999999999</v>
      </c>
      <c r="I9" t="s">
        <v>13</v>
      </c>
    </row>
    <row r="10" spans="1:9" x14ac:dyDescent="0.25">
      <c r="A10">
        <v>2</v>
      </c>
      <c r="B10" t="s">
        <v>35</v>
      </c>
      <c r="C10" t="s">
        <v>23</v>
      </c>
      <c r="D10" s="7">
        <v>138.52799999999999</v>
      </c>
      <c r="E10" s="7">
        <v>28.641000784748186</v>
      </c>
      <c r="F10" s="6">
        <f>Tabela11043106732324582323242324523234232423523581067932458[[#This Row],[PRICE IN EUR NET]]+G10*E10</f>
        <v>32.822586899321422</v>
      </c>
      <c r="G10" s="9">
        <v>0.14599999999999999</v>
      </c>
      <c r="I10" t="s">
        <v>12</v>
      </c>
    </row>
    <row r="11" spans="1:9" x14ac:dyDescent="0.25">
      <c r="A11">
        <v>2</v>
      </c>
      <c r="B11" t="s">
        <v>36</v>
      </c>
      <c r="C11" s="11" t="s">
        <v>24</v>
      </c>
      <c r="D11" s="10">
        <v>300.49919999999997</v>
      </c>
      <c r="E11" s="15">
        <v>38.189539768268475</v>
      </c>
      <c r="F11" s="6">
        <f>Tabela11043106732324582323242324523234232423523581067932458[[#This Row],[PRICE IN EUR NET]]+G11*E11</f>
        <v>43.765212574435672</v>
      </c>
      <c r="G11" s="9">
        <v>0.14599999999999999</v>
      </c>
      <c r="I11" t="s">
        <v>14</v>
      </c>
    </row>
    <row r="12" spans="1:9" x14ac:dyDescent="0.25">
      <c r="A12">
        <v>2</v>
      </c>
      <c r="B12" t="s">
        <v>37</v>
      </c>
      <c r="C12" s="11" t="s">
        <v>25</v>
      </c>
      <c r="D12" s="10">
        <v>620.17920000000004</v>
      </c>
      <c r="E12" s="15">
        <v>57.279693486590034</v>
      </c>
      <c r="F12" s="6">
        <f>Tabela11043106732324582323242324523234232423523581067932458[[#This Row],[PRICE IN EUR NET]]+G12*E12</f>
        <v>65.642528735632183</v>
      </c>
      <c r="G12" s="9">
        <v>0.14599999999999999</v>
      </c>
      <c r="I12" t="s">
        <v>14</v>
      </c>
    </row>
    <row r="13" spans="1:9" x14ac:dyDescent="0.25">
      <c r="A13">
        <v>2</v>
      </c>
      <c r="B13" t="s">
        <v>38</v>
      </c>
      <c r="C13" s="11" t="s">
        <v>26</v>
      </c>
      <c r="D13" s="10">
        <v>2706.6240000000003</v>
      </c>
      <c r="E13" s="15">
        <v>200.48931357614364</v>
      </c>
      <c r="F13" s="6">
        <f>Tabela11043106732324582323242324523234232423523581067932458[[#This Row],[PRICE IN EUR NET]]+G13*E13</f>
        <v>229.76075335826062</v>
      </c>
      <c r="G13" s="9">
        <v>0.14599999999999999</v>
      </c>
      <c r="I13" t="s">
        <v>14</v>
      </c>
    </row>
    <row r="14" spans="1:9" x14ac:dyDescent="0.25">
      <c r="A14">
        <v>2</v>
      </c>
      <c r="B14" t="s">
        <v>39</v>
      </c>
      <c r="C14" s="11" t="s">
        <v>27</v>
      </c>
      <c r="D14" s="10">
        <v>3048.9480000000003</v>
      </c>
      <c r="E14" s="15">
        <v>286.41924017910725</v>
      </c>
      <c r="F14" s="6">
        <f>Tabela11043106732324582323242324523234232423523581067932458[[#This Row],[PRICE IN EUR NET]]+G14*E14</f>
        <v>328.23644924525689</v>
      </c>
      <c r="G14" s="9">
        <v>0.14599999999999999</v>
      </c>
      <c r="I14" t="s">
        <v>12</v>
      </c>
    </row>
    <row r="15" spans="1:9" x14ac:dyDescent="0.25">
      <c r="A15">
        <v>2</v>
      </c>
      <c r="B15" t="s">
        <v>40</v>
      </c>
      <c r="C15" s="11" t="s">
        <v>28</v>
      </c>
      <c r="D15" s="10">
        <v>16.916399999999999</v>
      </c>
      <c r="E15" s="15">
        <v>9.550847066426627</v>
      </c>
      <c r="F15" s="6">
        <f>Tabela11043106732324582323242324523234232423523581067932458[[#This Row],[PRICE IN EUR NET]]+G15*E15</f>
        <v>10.945270738124915</v>
      </c>
      <c r="G15" s="9">
        <v>0.14599999999999999</v>
      </c>
      <c r="I15" t="s">
        <v>13</v>
      </c>
    </row>
    <row r="16" spans="1:9" x14ac:dyDescent="0.25">
      <c r="A16">
        <v>2</v>
      </c>
      <c r="B16" t="s">
        <v>41</v>
      </c>
      <c r="C16" s="11" t="s">
        <v>29</v>
      </c>
      <c r="D16" s="10">
        <v>145.45440000000002</v>
      </c>
      <c r="E16" s="15">
        <v>28.641000784748186</v>
      </c>
      <c r="F16" s="6">
        <f>Tabela11043106732324582323242324523234232423523581067932458[[#This Row],[PRICE IN EUR NET]]+G16*E16</f>
        <v>32.822586899321422</v>
      </c>
      <c r="G16" s="9">
        <v>0.14599999999999999</v>
      </c>
      <c r="I16" t="s">
        <v>14</v>
      </c>
    </row>
    <row r="17" spans="1:9" x14ac:dyDescent="0.25">
      <c r="A17">
        <v>2</v>
      </c>
      <c r="B17" t="s">
        <v>42</v>
      </c>
      <c r="C17" s="11" t="s">
        <v>30</v>
      </c>
      <c r="D17" s="10">
        <v>294.10559999999998</v>
      </c>
      <c r="E17" s="15">
        <v>28.641000784748186</v>
      </c>
      <c r="F17" s="6">
        <f>Tabela11043106732324582323242324523234232423523581067932458[[#This Row],[PRICE IN EUR NET]]+G17*E17</f>
        <v>32.822586899321422</v>
      </c>
      <c r="G17" s="9">
        <v>0.14599999999999999</v>
      </c>
      <c r="I17" t="s">
        <v>13</v>
      </c>
    </row>
    <row r="18" spans="1:9" x14ac:dyDescent="0.25">
      <c r="A18">
        <v>2</v>
      </c>
      <c r="B18" t="s">
        <v>43</v>
      </c>
      <c r="C18" s="11" t="s">
        <v>31</v>
      </c>
      <c r="D18" s="10">
        <v>751.24799999999993</v>
      </c>
      <c r="E18" s="15">
        <v>72.660757974426431</v>
      </c>
      <c r="F18" s="6">
        <f>Tabela11043106732324582323242324523234232423523581067932458[[#This Row],[PRICE IN EUR NET]]+G18*E18</f>
        <v>83.269228638692695</v>
      </c>
      <c r="G18" s="9">
        <v>0.14599999999999999</v>
      </c>
      <c r="I18" t="s">
        <v>13</v>
      </c>
    </row>
    <row r="19" spans="1:9" x14ac:dyDescent="0.25">
      <c r="A19">
        <v>2</v>
      </c>
      <c r="B19" t="s">
        <v>44</v>
      </c>
      <c r="C19" s="11" t="s">
        <v>32</v>
      </c>
      <c r="D19" s="10">
        <v>562.63679999999999</v>
      </c>
      <c r="E19" s="15">
        <v>56.220283432580899</v>
      </c>
      <c r="F19" s="6">
        <f>Tabela11043106732324582323242324523234232423523581067932458[[#This Row],[PRICE IN EUR NET]]+G19*E19</f>
        <v>64.428444813737713</v>
      </c>
      <c r="G19" s="9">
        <v>0.14599999999999999</v>
      </c>
      <c r="I19" t="s">
        <v>13</v>
      </c>
    </row>
    <row r="20" spans="1:9" x14ac:dyDescent="0.25">
      <c r="A20" s="2" t="s">
        <v>5</v>
      </c>
      <c r="B20" s="2" t="s">
        <v>6</v>
      </c>
      <c r="C20" s="2" t="s">
        <v>7</v>
      </c>
    </row>
    <row r="21" spans="1:9" x14ac:dyDescent="0.25">
      <c r="A21" s="4">
        <f>SUM(Tabela11043106732324582323242324523234232423523581067932458[WITH FUEL ADD])</f>
        <v>1024.1948483589531</v>
      </c>
      <c r="B21" s="3">
        <v>4.3326000000000002</v>
      </c>
      <c r="C21" s="5">
        <f>A21*B21</f>
        <v>4437.4266000000007</v>
      </c>
    </row>
    <row r="23" spans="1:9" x14ac:dyDescent="0.25">
      <c r="A23" s="1" t="s">
        <v>18</v>
      </c>
    </row>
    <row r="25" spans="1:9" x14ac:dyDescent="0.25">
      <c r="A25" t="s">
        <v>0</v>
      </c>
      <c r="B25" t="s">
        <v>9</v>
      </c>
      <c r="C25" t="s">
        <v>1</v>
      </c>
      <c r="D25" t="s">
        <v>2</v>
      </c>
      <c r="E25" s="7" t="s">
        <v>3</v>
      </c>
      <c r="F25" t="s">
        <v>8</v>
      </c>
      <c r="G25" t="s">
        <v>4</v>
      </c>
    </row>
    <row r="26" spans="1:9" x14ac:dyDescent="0.25">
      <c r="A26">
        <v>2</v>
      </c>
      <c r="B26" t="s">
        <v>66</v>
      </c>
      <c r="C26" t="s">
        <v>45</v>
      </c>
      <c r="D26" s="7">
        <v>44.988300000000002</v>
      </c>
      <c r="E26" s="12">
        <v>15.910197833801051</v>
      </c>
      <c r="F26" s="6">
        <f>Tabela11043106732324582323242324523234232423523581067[[#This Row],[PRICE IN EUR NET]]+G26*E26</f>
        <v>18.233086717536004</v>
      </c>
      <c r="G26" s="9">
        <v>0.14599999999999999</v>
      </c>
      <c r="I26" t="s">
        <v>13</v>
      </c>
    </row>
    <row r="27" spans="1:9" x14ac:dyDescent="0.25">
      <c r="A27">
        <v>2</v>
      </c>
      <c r="B27" t="s">
        <v>67</v>
      </c>
      <c r="C27" t="s">
        <v>46</v>
      </c>
      <c r="D27" s="7">
        <v>55.944000000000003</v>
      </c>
      <c r="E27" s="13">
        <v>15.910197833801051</v>
      </c>
      <c r="F27" s="6">
        <f>Tabela11043106732324582323242324523234232423523581067[[#This Row],[PRICE IN EUR NET]]+G27*E27</f>
        <v>18.233086717536004</v>
      </c>
      <c r="G27" s="9">
        <v>0.14599999999999999</v>
      </c>
      <c r="I27" t="s">
        <v>14</v>
      </c>
    </row>
    <row r="28" spans="1:9" x14ac:dyDescent="0.25">
      <c r="A28">
        <v>2</v>
      </c>
      <c r="B28" t="s">
        <v>68</v>
      </c>
      <c r="C28" t="s">
        <v>47</v>
      </c>
      <c r="D28" s="7">
        <v>794.40480000000002</v>
      </c>
      <c r="E28" s="13">
        <v>68.949602245054152</v>
      </c>
      <c r="F28" s="6">
        <f>Tabela11043106732324582323242324523234232423523581067[[#This Row],[PRICE IN EUR NET]]+G28*E28</f>
        <v>79.01624417283206</v>
      </c>
      <c r="G28" s="9">
        <v>0.14599999999999999</v>
      </c>
      <c r="I28" t="s">
        <v>14</v>
      </c>
    </row>
    <row r="29" spans="1:9" x14ac:dyDescent="0.25">
      <c r="A29">
        <v>2</v>
      </c>
      <c r="B29" t="s">
        <v>69</v>
      </c>
      <c r="C29" t="s">
        <v>48</v>
      </c>
      <c r="D29" s="7">
        <v>249.35040000000001</v>
      </c>
      <c r="E29" s="13">
        <v>28.675464433981954</v>
      </c>
      <c r="F29" s="6">
        <f>Tabela11043106732324582323242324523234232423523581067[[#This Row],[PRICE IN EUR NET]]+G29*E29</f>
        <v>32.862082241343316</v>
      </c>
      <c r="G29" s="9">
        <v>0.14599999999999999</v>
      </c>
      <c r="I29" t="s">
        <v>13</v>
      </c>
    </row>
    <row r="30" spans="1:9" x14ac:dyDescent="0.25">
      <c r="A30">
        <v>2</v>
      </c>
      <c r="B30" t="s">
        <v>70</v>
      </c>
      <c r="C30" t="s">
        <v>49</v>
      </c>
      <c r="D30" s="7">
        <v>532.80000000000007</v>
      </c>
      <c r="E30" s="13">
        <v>56.219124707192059</v>
      </c>
      <c r="F30" s="6">
        <f>Tabela11043106732324582323242324523234232423523581067[[#This Row],[PRICE IN EUR NET]]+G30*E30</f>
        <v>64.427116914442095</v>
      </c>
      <c r="G30" s="9">
        <v>0.14599999999999999</v>
      </c>
      <c r="I30" t="s">
        <v>13</v>
      </c>
    </row>
    <row r="31" spans="1:9" x14ac:dyDescent="0.25">
      <c r="A31">
        <v>2</v>
      </c>
      <c r="B31" t="s">
        <v>71</v>
      </c>
      <c r="C31" t="s">
        <v>50</v>
      </c>
      <c r="D31" s="7">
        <v>1387.4112</v>
      </c>
      <c r="E31" s="13">
        <v>43.931627896189433</v>
      </c>
      <c r="F31" s="6">
        <f>Tabela11043106732324582323242324523234232423523581067[[#This Row],[PRICE IN EUR NET]]+G31*E31</f>
        <v>50.345645569033088</v>
      </c>
      <c r="G31" s="9">
        <v>0.14599999999999999</v>
      </c>
      <c r="I31" t="s">
        <v>13</v>
      </c>
    </row>
    <row r="32" spans="1:9" x14ac:dyDescent="0.25">
      <c r="A32">
        <v>2</v>
      </c>
      <c r="B32" t="s">
        <v>72</v>
      </c>
      <c r="C32" t="s">
        <v>51</v>
      </c>
      <c r="D32" s="7">
        <v>1610.6544000000001</v>
      </c>
      <c r="E32" s="13">
        <v>133.65957742885635</v>
      </c>
      <c r="F32" s="6">
        <f>Tabela11043106732324582323242324523234232423523581067[[#This Row],[PRICE IN EUR NET]]+G32*E32</f>
        <v>153.17387573346937</v>
      </c>
      <c r="G32" s="9">
        <v>0.14599999999999999</v>
      </c>
      <c r="I32" t="s">
        <v>13</v>
      </c>
    </row>
    <row r="33" spans="1:9" x14ac:dyDescent="0.25">
      <c r="A33">
        <v>2</v>
      </c>
      <c r="B33" t="s">
        <v>73</v>
      </c>
      <c r="C33" t="s">
        <v>52</v>
      </c>
      <c r="D33" s="7">
        <v>191.80799999999999</v>
      </c>
      <c r="E33" s="13">
        <v>28.640675371663146</v>
      </c>
      <c r="F33" s="6">
        <f>Tabela11043106732324582323242324523234232423523581067[[#This Row],[PRICE IN EUR NET]]+G33*E33</f>
        <v>32.822213975925962</v>
      </c>
      <c r="G33" s="9">
        <v>0.14599999999999999</v>
      </c>
      <c r="I33" t="s">
        <v>14</v>
      </c>
    </row>
    <row r="34" spans="1:9" x14ac:dyDescent="0.25">
      <c r="A34">
        <v>2</v>
      </c>
      <c r="B34" t="s">
        <v>74</v>
      </c>
      <c r="C34" t="s">
        <v>53</v>
      </c>
      <c r="D34" s="7">
        <v>1469.7287999999999</v>
      </c>
      <c r="E34" s="13">
        <v>124.11113945775448</v>
      </c>
      <c r="F34" s="6">
        <f>Tabela11043106732324582323242324523234232423523581067[[#This Row],[PRICE IN EUR NET]]+G34*E34</f>
        <v>142.23136581858662</v>
      </c>
      <c r="G34" s="9">
        <v>0.14599999999999999</v>
      </c>
      <c r="I34" t="s">
        <v>14</v>
      </c>
    </row>
    <row r="35" spans="1:9" x14ac:dyDescent="0.25">
      <c r="A35">
        <v>2</v>
      </c>
      <c r="B35" t="s">
        <v>75</v>
      </c>
      <c r="C35" t="s">
        <v>54</v>
      </c>
      <c r="D35" s="7">
        <v>43.090199999999996</v>
      </c>
      <c r="E35" s="13">
        <v>15.910197833801051</v>
      </c>
      <c r="F35" s="6">
        <f>Tabela11043106732324582323242324523234232423523581067[[#This Row],[PRICE IN EUR NET]]+G35*E35</f>
        <v>18.233086717536004</v>
      </c>
      <c r="G35" s="9">
        <v>0.14599999999999999</v>
      </c>
      <c r="I35" t="s">
        <v>14</v>
      </c>
    </row>
    <row r="36" spans="1:9" x14ac:dyDescent="0.25">
      <c r="A36">
        <v>2</v>
      </c>
      <c r="B36" t="s">
        <v>76</v>
      </c>
      <c r="C36" t="s">
        <v>55</v>
      </c>
      <c r="D36" s="7">
        <v>11.988</v>
      </c>
      <c r="E36" s="13">
        <v>9.5507572419231384</v>
      </c>
      <c r="F36" s="6">
        <f>Tabela11043106732324582323242324523234232423523581067[[#This Row],[PRICE IN EUR NET]]+G36*E36</f>
        <v>10.945167799243917</v>
      </c>
      <c r="G36" s="9">
        <v>0.14599999999999999</v>
      </c>
      <c r="I36" t="s">
        <v>13</v>
      </c>
    </row>
    <row r="37" spans="1:9" x14ac:dyDescent="0.25">
      <c r="A37">
        <v>2</v>
      </c>
      <c r="B37" t="s">
        <v>77</v>
      </c>
      <c r="C37" t="s">
        <v>56</v>
      </c>
      <c r="D37" s="7">
        <v>33.433199999999999</v>
      </c>
      <c r="E37" s="13">
        <v>15.910197833801051</v>
      </c>
      <c r="F37" s="6">
        <f>Tabela11043106732324582323242324523234232423523581067[[#This Row],[PRICE IN EUR NET]]+G37*E37</f>
        <v>18.233086717536004</v>
      </c>
      <c r="G37" s="9">
        <v>0.14599999999999999</v>
      </c>
      <c r="I37" t="s">
        <v>13</v>
      </c>
    </row>
    <row r="38" spans="1:9" x14ac:dyDescent="0.25">
      <c r="A38">
        <v>2</v>
      </c>
      <c r="B38" t="s">
        <v>78</v>
      </c>
      <c r="C38" t="s">
        <v>57</v>
      </c>
      <c r="D38" s="7">
        <v>50.749200000000002</v>
      </c>
      <c r="E38" s="13">
        <v>20.998678015631885</v>
      </c>
      <c r="F38" s="6">
        <f>Tabela11043106732324582323242324523234232423523581067[[#This Row],[PRICE IN EUR NET]]+G38*E38</f>
        <v>24.06448500591414</v>
      </c>
      <c r="G38" s="9">
        <v>0.14599999999999999</v>
      </c>
      <c r="I38" t="s">
        <v>12</v>
      </c>
    </row>
    <row r="39" spans="1:9" x14ac:dyDescent="0.25">
      <c r="A39">
        <v>2</v>
      </c>
      <c r="B39" t="s">
        <v>79</v>
      </c>
      <c r="C39" t="s">
        <v>58</v>
      </c>
      <c r="D39" s="7">
        <v>32.767200000000003</v>
      </c>
      <c r="E39" s="13">
        <v>12.83716399563977</v>
      </c>
      <c r="F39" s="6">
        <f>Tabela11043106732324582323242324523234232423523581067[[#This Row],[PRICE IN EUR NET]]+G39*E39</f>
        <v>14.711389939003176</v>
      </c>
      <c r="G39" s="9">
        <v>0.14599999999999999</v>
      </c>
      <c r="I39" t="s">
        <v>12</v>
      </c>
    </row>
    <row r="40" spans="1:9" x14ac:dyDescent="0.25">
      <c r="A40">
        <v>2</v>
      </c>
      <c r="B40" t="s">
        <v>80</v>
      </c>
      <c r="C40" t="s">
        <v>59</v>
      </c>
      <c r="D40" s="7">
        <v>15.084899999999999</v>
      </c>
      <c r="E40" s="13">
        <v>11.670570772549111</v>
      </c>
      <c r="F40" s="6">
        <f>Tabela11043106732324582323242324523234232423523581067[[#This Row],[PRICE IN EUR NET]]+G40*E40</f>
        <v>13.37447410534128</v>
      </c>
      <c r="G40" s="9">
        <v>0.14599999999999999</v>
      </c>
      <c r="I40" t="s">
        <v>12</v>
      </c>
    </row>
    <row r="41" spans="1:9" x14ac:dyDescent="0.25">
      <c r="A41">
        <v>2</v>
      </c>
      <c r="B41" t="s">
        <v>81</v>
      </c>
      <c r="C41" t="s">
        <v>60</v>
      </c>
      <c r="D41" s="7">
        <v>257.87520000000001</v>
      </c>
      <c r="E41" s="13">
        <v>28.640675371663146</v>
      </c>
      <c r="F41" s="6">
        <f>Tabela11043106732324582323242324523234232423523581067[[#This Row],[PRICE IN EUR NET]]+G41*E41</f>
        <v>32.822213975925962</v>
      </c>
      <c r="G41" s="9">
        <v>0.14599999999999999</v>
      </c>
      <c r="I41" t="s">
        <v>14</v>
      </c>
    </row>
    <row r="42" spans="1:9" x14ac:dyDescent="0.25">
      <c r="A42">
        <v>2</v>
      </c>
      <c r="B42" t="s">
        <v>82</v>
      </c>
      <c r="C42" t="s">
        <v>61</v>
      </c>
      <c r="D42" s="7">
        <v>62.470799999999997</v>
      </c>
      <c r="E42" s="13">
        <v>15.910197833801051</v>
      </c>
      <c r="F42" s="6">
        <f>Tabela11043106732324582323242324523234232423523581067[[#This Row],[PRICE IN EUR NET]]+G42*E42</f>
        <v>18.233086717536004</v>
      </c>
      <c r="G42" s="9">
        <v>0.14599999999999999</v>
      </c>
      <c r="I42" t="s">
        <v>14</v>
      </c>
    </row>
    <row r="43" spans="1:9" x14ac:dyDescent="0.25">
      <c r="A43">
        <v>2</v>
      </c>
      <c r="B43" s="17" t="s">
        <v>83</v>
      </c>
      <c r="C43" s="18" t="s">
        <v>62</v>
      </c>
      <c r="D43" s="19">
        <v>199.79999999999998</v>
      </c>
      <c r="E43" s="20">
        <v>28.640675371663146</v>
      </c>
      <c r="F43" s="6">
        <f>Tabela11043106732324582323242324523234232423523581067[[#This Row],[PRICE IN EUR NET]]+G43*E43</f>
        <v>32.822213975925962</v>
      </c>
      <c r="G43" s="9">
        <v>0.14599999999999999</v>
      </c>
      <c r="I43" t="s">
        <v>14</v>
      </c>
    </row>
    <row r="44" spans="1:9" x14ac:dyDescent="0.25">
      <c r="A44">
        <v>2</v>
      </c>
      <c r="B44" s="17" t="s">
        <v>84</v>
      </c>
      <c r="C44" s="18" t="s">
        <v>63</v>
      </c>
      <c r="D44" s="19">
        <v>170.49600000000001</v>
      </c>
      <c r="E44" s="20">
        <v>81.039961036250205</v>
      </c>
      <c r="F44" s="6">
        <f>Tabela11043106732324582323242324523234232423523581067[[#This Row],[PRICE IN EUR NET]]+G44*E44</f>
        <v>92.871795347542729</v>
      </c>
      <c r="G44" s="9">
        <v>0.14599999999999999</v>
      </c>
      <c r="I44" t="s">
        <v>15</v>
      </c>
    </row>
    <row r="45" spans="1:9" x14ac:dyDescent="0.25">
      <c r="A45">
        <v>2</v>
      </c>
      <c r="B45" s="17" t="s">
        <v>85</v>
      </c>
      <c r="C45" s="18" t="s">
        <v>64</v>
      </c>
      <c r="D45" s="19">
        <v>54.345600000000005</v>
      </c>
      <c r="E45" s="20">
        <v>15.910197833801051</v>
      </c>
      <c r="F45" s="6">
        <f>Tabela11043106732324582323242324523234232423523581067[[#This Row],[PRICE IN EUR NET]]+G45*E45</f>
        <v>18.233086717536004</v>
      </c>
      <c r="G45" s="9">
        <v>0.14599999999999999</v>
      </c>
      <c r="I45" t="s">
        <v>14</v>
      </c>
    </row>
    <row r="46" spans="1:9" x14ac:dyDescent="0.25">
      <c r="A46">
        <v>2</v>
      </c>
      <c r="B46" s="17" t="s">
        <v>86</v>
      </c>
      <c r="C46" s="18" t="s">
        <v>65</v>
      </c>
      <c r="D46" s="19">
        <v>351.64800000000002</v>
      </c>
      <c r="E46" s="20">
        <v>38.189113342765033</v>
      </c>
      <c r="F46" s="6">
        <f>Tabela11043106732324582323242324523234232423523581067[[#This Row],[PRICE IN EUR NET]]+G46*E46</f>
        <v>43.764723890808725</v>
      </c>
      <c r="G46" s="9">
        <v>0.14599999999999999</v>
      </c>
      <c r="I46" t="s">
        <v>13</v>
      </c>
    </row>
    <row r="47" spans="1:9" x14ac:dyDescent="0.25">
      <c r="A47" s="2" t="s">
        <v>5</v>
      </c>
      <c r="B47" s="2" t="s">
        <v>6</v>
      </c>
      <c r="C47" s="2" t="s">
        <v>7</v>
      </c>
    </row>
    <row r="48" spans="1:9" x14ac:dyDescent="0.25">
      <c r="A48" s="4">
        <f>SUM(Tabela11043106732324582323242324523234232423523581067[WITH FUEL ADD])</f>
        <v>929.65352877055432</v>
      </c>
      <c r="B48" s="3">
        <v>4.3117000000000001</v>
      </c>
      <c r="C48" s="5">
        <f>A48*B48</f>
        <v>4008.387119999999</v>
      </c>
    </row>
    <row r="51" spans="1:9" x14ac:dyDescent="0.25">
      <c r="A51" s="1" t="s">
        <v>19</v>
      </c>
    </row>
    <row r="53" spans="1:9" x14ac:dyDescent="0.25">
      <c r="A53" t="s">
        <v>0</v>
      </c>
      <c r="B53" t="s">
        <v>9</v>
      </c>
      <c r="C53" t="s">
        <v>1</v>
      </c>
      <c r="D53" t="s">
        <v>2</v>
      </c>
      <c r="E53" s="7" t="s">
        <v>3</v>
      </c>
      <c r="F53" t="s">
        <v>8</v>
      </c>
      <c r="G53" t="s">
        <v>4</v>
      </c>
    </row>
    <row r="54" spans="1:9" x14ac:dyDescent="0.25">
      <c r="A54">
        <v>2</v>
      </c>
      <c r="B54" t="s">
        <v>87</v>
      </c>
      <c r="C54" t="s">
        <v>109</v>
      </c>
      <c r="D54" s="7">
        <v>195.00480000000002</v>
      </c>
      <c r="E54" s="12">
        <v>28.639097220609749</v>
      </c>
      <c r="F54" s="6">
        <f>Tabela110431067323245823232423245232342324235235810679[[#This Row],[PRICE IN EUR NET]]+G54*E54</f>
        <v>32.820405414818772</v>
      </c>
      <c r="G54" s="9">
        <v>0.14599999999999999</v>
      </c>
      <c r="I54" t="s">
        <v>14</v>
      </c>
    </row>
    <row r="55" spans="1:9" x14ac:dyDescent="0.25">
      <c r="A55">
        <v>2</v>
      </c>
      <c r="B55" t="s">
        <v>88</v>
      </c>
      <c r="C55" t="s">
        <v>110</v>
      </c>
      <c r="D55" s="7">
        <v>409.19039999999995</v>
      </c>
      <c r="E55" s="12">
        <v>47.739568579190561</v>
      </c>
      <c r="F55" s="6">
        <f>Tabela110431067323245823232423245232342324235235810679[[#This Row],[PRICE IN EUR NET]]+G55*E55</f>
        <v>54.709545591752381</v>
      </c>
      <c r="G55" s="9">
        <v>0.14599999999999999</v>
      </c>
      <c r="I55" t="s">
        <v>14</v>
      </c>
    </row>
    <row r="56" spans="1:9" x14ac:dyDescent="0.25">
      <c r="A56">
        <v>2</v>
      </c>
      <c r="B56" t="s">
        <v>89</v>
      </c>
      <c r="C56" t="s">
        <v>111</v>
      </c>
      <c r="D56" s="10">
        <v>543.45600000000002</v>
      </c>
      <c r="E56" s="13">
        <v>62.059117189495431</v>
      </c>
      <c r="F56" s="6">
        <f>Tabela110431067323245823232423245232342324235235810679[[#This Row],[PRICE IN EUR NET]]+G56*E56</f>
        <v>71.119748299161756</v>
      </c>
      <c r="G56" s="9">
        <v>0.14599999999999999</v>
      </c>
      <c r="I56" t="s">
        <v>12</v>
      </c>
    </row>
    <row r="57" spans="1:9" x14ac:dyDescent="0.25">
      <c r="A57">
        <v>2</v>
      </c>
      <c r="B57" t="s">
        <v>90</v>
      </c>
      <c r="C57" t="s">
        <v>112</v>
      </c>
      <c r="D57" s="10">
        <v>437.42880000000002</v>
      </c>
      <c r="E57" s="13">
        <v>47.739568579190561</v>
      </c>
      <c r="F57" s="6">
        <f>Tabela110431067323245823232423245232342324235235810679[[#This Row],[PRICE IN EUR NET]]+G57*E57</f>
        <v>54.709545591752381</v>
      </c>
      <c r="G57" s="9">
        <v>0.14599999999999999</v>
      </c>
      <c r="I57" t="s">
        <v>13</v>
      </c>
    </row>
    <row r="58" spans="1:9" x14ac:dyDescent="0.25">
      <c r="A58">
        <v>2</v>
      </c>
      <c r="B58" t="s">
        <v>91</v>
      </c>
      <c r="C58" t="s">
        <v>113</v>
      </c>
      <c r="D58" s="7">
        <v>588.21119999999996</v>
      </c>
      <c r="E58" s="12">
        <v>53.040611140780641</v>
      </c>
      <c r="F58" s="6">
        <f>Tabela110431067323245823232423245232342324235235810679[[#This Row],[PRICE IN EUR NET]]+G58*E58</f>
        <v>60.784540367334614</v>
      </c>
      <c r="G58" s="9">
        <v>0.14599999999999999</v>
      </c>
      <c r="I58" t="s">
        <v>14</v>
      </c>
    </row>
    <row r="59" spans="1:9" x14ac:dyDescent="0.25">
      <c r="A59">
        <v>2</v>
      </c>
      <c r="B59" t="s">
        <v>92</v>
      </c>
      <c r="C59" t="s">
        <v>114</v>
      </c>
      <c r="D59" s="10">
        <v>364.43520000000001</v>
      </c>
      <c r="E59" s="13">
        <v>38.189332899900151</v>
      </c>
      <c r="F59" s="6">
        <f>Tabela110431067323245823232423245232342324235235810679[[#This Row],[PRICE IN EUR NET]]+G59*E59</f>
        <v>43.764975503285569</v>
      </c>
      <c r="G59" s="9">
        <v>0.14599999999999999</v>
      </c>
      <c r="I59" t="s">
        <v>13</v>
      </c>
    </row>
    <row r="60" spans="1:9" x14ac:dyDescent="0.25">
      <c r="A60">
        <v>2</v>
      </c>
      <c r="B60" t="s">
        <v>93</v>
      </c>
      <c r="C60" t="s">
        <v>115</v>
      </c>
      <c r="D60" s="10">
        <v>313.28640000000001</v>
      </c>
      <c r="E60" s="13">
        <v>52.513525437109614</v>
      </c>
      <c r="F60" s="6">
        <f>Tabela110431067323245823232423245232342324235235810679[[#This Row],[PRICE IN EUR NET]]+G60*E60</f>
        <v>60.180500150927614</v>
      </c>
      <c r="G60" s="9">
        <v>0.14599999999999999</v>
      </c>
      <c r="I60" t="s">
        <v>12</v>
      </c>
    </row>
    <row r="61" spans="1:9" x14ac:dyDescent="0.25">
      <c r="A61">
        <v>2</v>
      </c>
      <c r="B61" t="s">
        <v>94</v>
      </c>
      <c r="C61" t="s">
        <v>116</v>
      </c>
      <c r="D61" s="7">
        <v>559.43999999999994</v>
      </c>
      <c r="E61" s="12">
        <v>56.219379106972852</v>
      </c>
      <c r="F61" s="6">
        <f>Tabela110431067323245823232423245232342324235235810679[[#This Row],[PRICE IN EUR NET]]+G61*E61</f>
        <v>64.427408456590882</v>
      </c>
      <c r="G61" s="9">
        <v>0.14599999999999999</v>
      </c>
      <c r="I61" t="s">
        <v>13</v>
      </c>
    </row>
    <row r="62" spans="1:9" x14ac:dyDescent="0.25">
      <c r="A62">
        <v>2</v>
      </c>
      <c r="B62" t="s">
        <v>95</v>
      </c>
      <c r="C62" t="s">
        <v>117</v>
      </c>
      <c r="D62" s="10">
        <v>1632.7655999999999</v>
      </c>
      <c r="E62" s="13">
        <v>133.6591822044721</v>
      </c>
      <c r="F62" s="6">
        <f>Tabela110431067323245823232423245232342324235235810679[[#This Row],[PRICE IN EUR NET]]+G62*E62</f>
        <v>153.17342280632502</v>
      </c>
      <c r="G62" s="9">
        <v>0.14599999999999999</v>
      </c>
      <c r="I62" t="s">
        <v>13</v>
      </c>
    </row>
    <row r="63" spans="1:9" x14ac:dyDescent="0.25">
      <c r="A63">
        <v>2</v>
      </c>
      <c r="B63" t="s">
        <v>96</v>
      </c>
      <c r="C63" t="s">
        <v>118</v>
      </c>
      <c r="D63" s="10">
        <v>929.20320000000004</v>
      </c>
      <c r="E63" s="13">
        <v>85.919613625281528</v>
      </c>
      <c r="F63" s="6">
        <f>Tabela110431067323245823232423245232342324235235810679[[#This Row],[PRICE IN EUR NET]]+G63*E63</f>
        <v>98.463877214572634</v>
      </c>
      <c r="G63" s="9">
        <v>0.14599999999999999</v>
      </c>
      <c r="I63" t="s">
        <v>13</v>
      </c>
    </row>
    <row r="64" spans="1:9" x14ac:dyDescent="0.25">
      <c r="A64">
        <v>2</v>
      </c>
      <c r="B64" t="s">
        <v>97</v>
      </c>
      <c r="C64" t="s">
        <v>119</v>
      </c>
      <c r="D64" s="10">
        <v>342.05759999999998</v>
      </c>
      <c r="E64" s="13">
        <v>38.189332899900151</v>
      </c>
      <c r="F64" s="6">
        <f>Tabela110431067323245823232423245232342324235235810679[[#This Row],[PRICE IN EUR NET]]+G64*E64</f>
        <v>43.764975503285569</v>
      </c>
      <c r="G64" s="9">
        <v>0.14599999999999999</v>
      </c>
      <c r="I64" t="s">
        <v>13</v>
      </c>
    </row>
    <row r="65" spans="1:9" x14ac:dyDescent="0.25">
      <c r="A65">
        <v>2</v>
      </c>
      <c r="B65" s="17" t="s">
        <v>98</v>
      </c>
      <c r="C65" s="18" t="s">
        <v>120</v>
      </c>
      <c r="D65" s="19">
        <v>501.89760000000001</v>
      </c>
      <c r="E65" s="20">
        <v>62.059117189495431</v>
      </c>
      <c r="F65" s="6">
        <f>Tabela110431067323245823232423245232342324235235810679[[#This Row],[PRICE IN EUR NET]]+G65*E65</f>
        <v>71.119748299161756</v>
      </c>
      <c r="G65" s="9">
        <v>0.14599999999999999</v>
      </c>
      <c r="I65" t="s">
        <v>12</v>
      </c>
    </row>
    <row r="66" spans="1:9" x14ac:dyDescent="0.25">
      <c r="A66">
        <v>2</v>
      </c>
      <c r="B66" s="17" t="s">
        <v>99</v>
      </c>
      <c r="C66" s="18" t="s">
        <v>121</v>
      </c>
      <c r="D66" s="19">
        <v>111.88800000000001</v>
      </c>
      <c r="E66" s="20">
        <v>28.639097220609749</v>
      </c>
      <c r="F66" s="6">
        <f>Tabela110431067323245823232423245232342324235235810679[[#This Row],[PRICE IN EUR NET]]+G66*E66</f>
        <v>32.820405414818772</v>
      </c>
      <c r="G66" s="9">
        <v>0.14599999999999999</v>
      </c>
      <c r="I66" t="s">
        <v>13</v>
      </c>
    </row>
    <row r="67" spans="1:9" x14ac:dyDescent="0.25">
      <c r="A67">
        <v>2</v>
      </c>
      <c r="B67" s="17" t="s">
        <v>100</v>
      </c>
      <c r="C67" s="18" t="s">
        <v>122</v>
      </c>
      <c r="D67" s="19">
        <v>44.688600000000008</v>
      </c>
      <c r="E67" s="20">
        <v>20.997515499106044</v>
      </c>
      <c r="F67" s="6">
        <f>Tabela110431067323245823232423245232342324235235810679[[#This Row],[PRICE IN EUR NET]]+G67*E67</f>
        <v>24.063152761975527</v>
      </c>
      <c r="G67" s="9">
        <v>0.14599999999999999</v>
      </c>
      <c r="I67" t="s">
        <v>12</v>
      </c>
    </row>
    <row r="68" spans="1:9" x14ac:dyDescent="0.25">
      <c r="A68">
        <v>2</v>
      </c>
      <c r="B68" s="17" t="s">
        <v>101</v>
      </c>
      <c r="C68" s="18" t="s">
        <v>123</v>
      </c>
      <c r="D68" s="19">
        <v>840.75839999999994</v>
      </c>
      <c r="E68" s="20">
        <v>102.10137692432721</v>
      </c>
      <c r="F68" s="6">
        <f>Tabela110431067323245823232423245232342324235235810679[[#This Row],[PRICE IN EUR NET]]+G68*E68</f>
        <v>117.00817795527898</v>
      </c>
      <c r="G68" s="9">
        <v>0.14599999999999999</v>
      </c>
      <c r="I68" t="s">
        <v>12</v>
      </c>
    </row>
    <row r="69" spans="1:9" x14ac:dyDescent="0.25">
      <c r="A69">
        <v>2</v>
      </c>
      <c r="B69" s="17" t="s">
        <v>102</v>
      </c>
      <c r="C69" s="18" t="s">
        <v>124</v>
      </c>
      <c r="D69" s="19">
        <v>155.04480000000001</v>
      </c>
      <c r="E69" s="20">
        <v>47.25660018111315</v>
      </c>
      <c r="F69" s="6">
        <f>Tabela110431067323245823232423245232342324235235810679[[#This Row],[PRICE IN EUR NET]]+G69*E69</f>
        <v>54.156063807555668</v>
      </c>
      <c r="G69" s="9">
        <v>0.14599999999999999</v>
      </c>
      <c r="I69" t="s">
        <v>12</v>
      </c>
    </row>
    <row r="70" spans="1:9" x14ac:dyDescent="0.25">
      <c r="A70">
        <v>2</v>
      </c>
      <c r="B70" s="17" t="s">
        <v>103</v>
      </c>
      <c r="C70" s="18" t="s">
        <v>125</v>
      </c>
      <c r="D70" s="19">
        <v>30.169799999999999</v>
      </c>
      <c r="E70" s="20">
        <v>20.997515499106044</v>
      </c>
      <c r="F70" s="6">
        <f>Tabela110431067323245823232423245232342324235235810679[[#This Row],[PRICE IN EUR NET]]+G70*E70</f>
        <v>24.063152761975527</v>
      </c>
      <c r="G70" s="9">
        <v>0.14599999999999999</v>
      </c>
      <c r="I70" t="s">
        <v>12</v>
      </c>
    </row>
    <row r="71" spans="1:9" x14ac:dyDescent="0.25">
      <c r="A71">
        <v>2</v>
      </c>
      <c r="B71" s="17" t="s">
        <v>104</v>
      </c>
      <c r="C71" s="18" t="s">
        <v>126</v>
      </c>
      <c r="D71" s="19">
        <v>112.95359999999999</v>
      </c>
      <c r="E71" s="20">
        <v>42.960967794366915</v>
      </c>
      <c r="F71" s="6">
        <f>Tabela110431067323245823232423245232342324235235810679[[#This Row],[PRICE IN EUR NET]]+G71*E71</f>
        <v>49.233269092344486</v>
      </c>
      <c r="G71" s="9">
        <v>0.14599999999999999</v>
      </c>
      <c r="I71" t="s">
        <v>12</v>
      </c>
    </row>
    <row r="72" spans="1:9" x14ac:dyDescent="0.25">
      <c r="A72">
        <v>2</v>
      </c>
      <c r="B72" s="17" t="s">
        <v>105</v>
      </c>
      <c r="C72" s="18" t="s">
        <v>127</v>
      </c>
      <c r="D72" s="19">
        <v>485.91360000000003</v>
      </c>
      <c r="E72" s="20">
        <v>47.739568579190561</v>
      </c>
      <c r="F72" s="6">
        <f>Tabela110431067323245823232423245232342324235235810679[[#This Row],[PRICE IN EUR NET]]+G72*E72</f>
        <v>54.709545591752381</v>
      </c>
      <c r="G72" s="9">
        <v>0.14599999999999999</v>
      </c>
      <c r="I72" t="s">
        <v>13</v>
      </c>
    </row>
    <row r="73" spans="1:9" x14ac:dyDescent="0.25">
      <c r="A73">
        <v>2</v>
      </c>
      <c r="B73" s="17" t="s">
        <v>106</v>
      </c>
      <c r="C73" s="18" t="s">
        <v>128</v>
      </c>
      <c r="D73" s="19">
        <v>249.35040000000001</v>
      </c>
      <c r="E73" s="20">
        <v>47.25660018111315</v>
      </c>
      <c r="F73" s="6">
        <f>Tabela110431067323245823232423245232342324235235810679[[#This Row],[PRICE IN EUR NET]]+G73*E73</f>
        <v>54.156063807555668</v>
      </c>
      <c r="G73" s="9">
        <v>0.14599999999999999</v>
      </c>
      <c r="I73" t="s">
        <v>12</v>
      </c>
    </row>
    <row r="74" spans="1:9" x14ac:dyDescent="0.25">
      <c r="A74">
        <v>2</v>
      </c>
      <c r="B74" s="17" t="s">
        <v>107</v>
      </c>
      <c r="C74" s="18" t="s">
        <v>129</v>
      </c>
      <c r="D74" s="19">
        <v>332.46719999999999</v>
      </c>
      <c r="E74" s="20">
        <v>38.189332899900151</v>
      </c>
      <c r="F74" s="6">
        <f>Tabela110431067323245823232423245232342324235235810679[[#This Row],[PRICE IN EUR NET]]+G74*E74</f>
        <v>43.764975503285569</v>
      </c>
      <c r="G74" s="9">
        <v>0.14599999999999999</v>
      </c>
      <c r="I74" t="s">
        <v>13</v>
      </c>
    </row>
    <row r="75" spans="1:9" x14ac:dyDescent="0.25">
      <c r="A75">
        <v>2</v>
      </c>
      <c r="B75" s="17" t="s">
        <v>108</v>
      </c>
      <c r="C75" s="18" t="s">
        <v>130</v>
      </c>
      <c r="D75" s="19">
        <v>447.55200000000002</v>
      </c>
      <c r="E75" s="20">
        <v>47.739568579190561</v>
      </c>
      <c r="F75" s="6">
        <f>Tabela110431067323245823232423245232342324235235810679[[#This Row],[PRICE IN EUR NET]]+G75*E75</f>
        <v>54.709545591752381</v>
      </c>
      <c r="G75" s="9">
        <v>0.14599999999999999</v>
      </c>
      <c r="I75" t="s">
        <v>13</v>
      </c>
    </row>
    <row r="76" spans="1:9" x14ac:dyDescent="0.25">
      <c r="A76" s="2" t="s">
        <v>5</v>
      </c>
      <c r="B76" s="2" t="s">
        <v>6</v>
      </c>
      <c r="C76" s="2" t="s">
        <v>7</v>
      </c>
    </row>
    <row r="77" spans="1:9" x14ac:dyDescent="0.25">
      <c r="A77" s="4">
        <f>SUM(Tabela110431067323245823232423245232342324235235810679[WITH FUEL ADD])</f>
        <v>1317.723045487264</v>
      </c>
      <c r="B77" s="3">
        <v>4.3067000000000002</v>
      </c>
      <c r="C77" s="5">
        <f>A77*B77</f>
        <v>5675.03784</v>
      </c>
    </row>
    <row r="79" spans="1:9" x14ac:dyDescent="0.25">
      <c r="A79" s="4"/>
      <c r="B79" s="3"/>
      <c r="C79" s="5"/>
    </row>
    <row r="80" spans="1:9" x14ac:dyDescent="0.25">
      <c r="A80" s="1" t="s">
        <v>20</v>
      </c>
    </row>
    <row r="82" spans="1:9" x14ac:dyDescent="0.25">
      <c r="A82" t="s">
        <v>0</v>
      </c>
      <c r="B82" t="s">
        <v>9</v>
      </c>
      <c r="C82" t="s">
        <v>1</v>
      </c>
      <c r="D82" t="s">
        <v>2</v>
      </c>
      <c r="E82" s="7" t="s">
        <v>3</v>
      </c>
      <c r="F82" t="s">
        <v>8</v>
      </c>
      <c r="G82" t="s">
        <v>4</v>
      </c>
    </row>
    <row r="83" spans="1:9" x14ac:dyDescent="0.25">
      <c r="A83">
        <v>2</v>
      </c>
      <c r="B83" t="s">
        <v>131</v>
      </c>
      <c r="C83" t="s">
        <v>156</v>
      </c>
      <c r="D83" s="7">
        <v>416.916</v>
      </c>
      <c r="E83" s="12">
        <v>47.7409778272567</v>
      </c>
      <c r="F83" s="6">
        <f>Tabela1104310673232458232324232452323423242352358106793[[#This Row],[PRICE IN EUR NET]]+G83*E83</f>
        <v>54.711160590036179</v>
      </c>
      <c r="G83" s="9">
        <v>0.14599999999999999</v>
      </c>
      <c r="I83" t="s">
        <v>13</v>
      </c>
    </row>
    <row r="84" spans="1:9" x14ac:dyDescent="0.25">
      <c r="A84">
        <v>2</v>
      </c>
      <c r="B84" t="s">
        <v>132</v>
      </c>
      <c r="C84" t="s">
        <v>157</v>
      </c>
      <c r="D84" s="7">
        <v>1221.444</v>
      </c>
      <c r="E84" s="12">
        <v>111.90973188607477</v>
      </c>
      <c r="F84" s="6">
        <f>Tabela1104310673232458232324232452323423242352358106793[[#This Row],[PRICE IN EUR NET]]+G84*E84</f>
        <v>128.24855274144167</v>
      </c>
      <c r="G84" s="9">
        <v>0.14599999999999999</v>
      </c>
      <c r="I84" t="s">
        <v>13</v>
      </c>
    </row>
    <row r="85" spans="1:9" x14ac:dyDescent="0.25">
      <c r="A85">
        <v>2</v>
      </c>
      <c r="B85" t="s">
        <v>133</v>
      </c>
      <c r="C85" t="s">
        <v>158</v>
      </c>
      <c r="D85" s="7">
        <v>95.903999999999996</v>
      </c>
      <c r="E85" s="12">
        <v>28.639020317283606</v>
      </c>
      <c r="F85" s="6">
        <f>Tabela1104310673232458232324232452323423242352358106793[[#This Row],[PRICE IN EUR NET]]+G85*E85</f>
        <v>32.820317283607011</v>
      </c>
      <c r="G85" s="9">
        <v>0.14599999999999999</v>
      </c>
      <c r="I85" t="s">
        <v>14</v>
      </c>
    </row>
    <row r="86" spans="1:9" x14ac:dyDescent="0.25">
      <c r="A86">
        <v>2</v>
      </c>
      <c r="B86" t="s">
        <v>134</v>
      </c>
      <c r="C86" t="s">
        <v>159</v>
      </c>
      <c r="D86" s="7">
        <v>303.69600000000003</v>
      </c>
      <c r="E86" s="12">
        <v>38.189999072270155</v>
      </c>
      <c r="F86" s="6">
        <f>Tabela1104310673232458232324232452323423242352358106793[[#This Row],[PRICE IN EUR NET]]+G86*E86</f>
        <v>43.765738936821599</v>
      </c>
      <c r="G86" s="9">
        <v>0.14599999999999999</v>
      </c>
      <c r="I86" t="s">
        <v>14</v>
      </c>
    </row>
    <row r="87" spans="1:9" x14ac:dyDescent="0.25">
      <c r="A87">
        <v>2</v>
      </c>
      <c r="B87" t="s">
        <v>135</v>
      </c>
      <c r="C87" t="s">
        <v>160</v>
      </c>
      <c r="D87" s="7">
        <v>294.10559999999998</v>
      </c>
      <c r="E87" s="13">
        <v>28.639020317283606</v>
      </c>
      <c r="F87" s="6">
        <f>Tabela1104310673232458232324232452323423242352358106793[[#This Row],[PRICE IN EUR NET]]+G87*E87</f>
        <v>32.820317283607011</v>
      </c>
      <c r="G87" s="9">
        <v>0.14599999999999999</v>
      </c>
      <c r="I87" t="s">
        <v>14</v>
      </c>
    </row>
    <row r="88" spans="1:9" x14ac:dyDescent="0.25">
      <c r="A88">
        <v>2</v>
      </c>
      <c r="B88" t="s">
        <v>136</v>
      </c>
      <c r="C88" t="s">
        <v>161</v>
      </c>
      <c r="D88" s="7">
        <v>1192.4064000000001</v>
      </c>
      <c r="E88" s="13">
        <v>105.01901846182392</v>
      </c>
      <c r="F88" s="6">
        <f>Tabela1104310673232458232324232452323423242352358106793[[#This Row],[PRICE IN EUR NET]]+G88*E88</f>
        <v>120.35179515725021</v>
      </c>
      <c r="G88" s="9">
        <v>0.14599999999999999</v>
      </c>
      <c r="I88" t="s">
        <v>13</v>
      </c>
    </row>
    <row r="89" spans="1:9" x14ac:dyDescent="0.25">
      <c r="A89">
        <v>2</v>
      </c>
      <c r="B89" t="s">
        <v>137</v>
      </c>
      <c r="C89" t="s">
        <v>162</v>
      </c>
      <c r="D89" s="7">
        <v>11.988</v>
      </c>
      <c r="E89" s="13">
        <v>9.5509787549865468</v>
      </c>
      <c r="F89" s="6">
        <f>Tabela1104310673232458232324232452323423242352358106793[[#This Row],[PRICE IN EUR NET]]+G89*E89</f>
        <v>10.945421653214582</v>
      </c>
      <c r="G89" s="9">
        <v>0.14599999999999999</v>
      </c>
      <c r="I89" t="s">
        <v>13</v>
      </c>
    </row>
    <row r="90" spans="1:9" x14ac:dyDescent="0.25">
      <c r="A90">
        <v>2</v>
      </c>
      <c r="B90" t="s">
        <v>138</v>
      </c>
      <c r="C90" t="s">
        <v>163</v>
      </c>
      <c r="D90" s="7">
        <v>347.38559999999995</v>
      </c>
      <c r="E90" s="13">
        <v>38.189999072270155</v>
      </c>
      <c r="F90" s="6">
        <f>Tabela1104310673232458232324232452323423242352358106793[[#This Row],[PRICE IN EUR NET]]+G90*E90</f>
        <v>43.765738936821599</v>
      </c>
      <c r="G90" s="9">
        <v>0.14599999999999999</v>
      </c>
      <c r="I90" t="s">
        <v>14</v>
      </c>
    </row>
    <row r="91" spans="1:9" x14ac:dyDescent="0.25">
      <c r="A91">
        <v>2</v>
      </c>
      <c r="B91" t="s">
        <v>139</v>
      </c>
      <c r="C91" t="s">
        <v>164</v>
      </c>
      <c r="D91" s="7">
        <v>315.41759999999999</v>
      </c>
      <c r="E91" s="13">
        <v>38.189999072270155</v>
      </c>
      <c r="F91" s="6">
        <f>Tabela1104310673232458232324232452323423242352358106793[[#This Row],[PRICE IN EUR NET]]+G91*E91</f>
        <v>43.765738936821599</v>
      </c>
      <c r="G91" s="9">
        <v>0.14599999999999999</v>
      </c>
      <c r="I91" t="s">
        <v>14</v>
      </c>
    </row>
    <row r="92" spans="1:9" x14ac:dyDescent="0.25">
      <c r="A92">
        <v>2</v>
      </c>
      <c r="B92" t="s">
        <v>140</v>
      </c>
      <c r="C92" t="s">
        <v>165</v>
      </c>
      <c r="D92" s="7">
        <v>11.988</v>
      </c>
      <c r="E92" s="13">
        <v>9.5509787549865468</v>
      </c>
      <c r="F92" s="6">
        <f>Tabela1104310673232458232324232452323423242352358106793[[#This Row],[PRICE IN EUR NET]]+G92*E92</f>
        <v>10.945421653214582</v>
      </c>
      <c r="G92" s="9">
        <v>0.14599999999999999</v>
      </c>
      <c r="I92" t="s">
        <v>13</v>
      </c>
    </row>
    <row r="93" spans="1:9" x14ac:dyDescent="0.25">
      <c r="A93">
        <v>2</v>
      </c>
      <c r="B93" t="s">
        <v>141</v>
      </c>
      <c r="C93" t="s">
        <v>166</v>
      </c>
      <c r="D93" s="7">
        <v>234.43199999999999</v>
      </c>
      <c r="E93" s="13">
        <v>28.639020317283606</v>
      </c>
      <c r="F93" s="6">
        <f>Tabela1104310673232458232324232452323423242352358106793[[#This Row],[PRICE IN EUR NET]]+G93*E93</f>
        <v>32.820317283607011</v>
      </c>
      <c r="G93" s="9">
        <v>0.14599999999999999</v>
      </c>
      <c r="I93" t="s">
        <v>14</v>
      </c>
    </row>
    <row r="94" spans="1:9" x14ac:dyDescent="0.25">
      <c r="A94">
        <v>2</v>
      </c>
      <c r="B94" t="s">
        <v>142</v>
      </c>
      <c r="C94" t="s">
        <v>167</v>
      </c>
      <c r="D94" s="7">
        <v>511.488</v>
      </c>
      <c r="E94" s="13">
        <v>62.060487985898497</v>
      </c>
      <c r="F94" s="6">
        <f>Tabela1104310673232458232324232452323423242352358106793[[#This Row],[PRICE IN EUR NET]]+G94*E94</f>
        <v>71.121319231839678</v>
      </c>
      <c r="G94" s="9">
        <v>0.14599999999999999</v>
      </c>
      <c r="I94" t="s">
        <v>12</v>
      </c>
    </row>
    <row r="95" spans="1:9" x14ac:dyDescent="0.25">
      <c r="A95">
        <v>2</v>
      </c>
      <c r="B95" t="s">
        <v>143</v>
      </c>
      <c r="C95" t="s">
        <v>168</v>
      </c>
      <c r="D95" s="7">
        <v>11.988</v>
      </c>
      <c r="E95" s="13">
        <v>9.5509787549865468</v>
      </c>
      <c r="F95" s="6">
        <f>Tabela1104310673232458232324232452323423242352358106793[[#This Row],[PRICE IN EUR NET]]+G95*E95</f>
        <v>10.945421653214582</v>
      </c>
      <c r="G95" s="9">
        <v>0.14599999999999999</v>
      </c>
      <c r="I95" t="s">
        <v>14</v>
      </c>
    </row>
    <row r="96" spans="1:9" x14ac:dyDescent="0.25">
      <c r="A96">
        <v>2</v>
      </c>
      <c r="B96" t="s">
        <v>144</v>
      </c>
      <c r="C96" t="s">
        <v>169</v>
      </c>
      <c r="D96" s="7">
        <v>69.164100000000005</v>
      </c>
      <c r="E96" s="13">
        <v>28.639020317283606</v>
      </c>
      <c r="F96" s="6">
        <f>Tabela1104310673232458232324232452323423242352358106793[[#This Row],[PRICE IN EUR NET]]+G96*E96</f>
        <v>32.820317283607011</v>
      </c>
      <c r="G96" s="9">
        <v>0.14599999999999999</v>
      </c>
      <c r="I96" t="s">
        <v>13</v>
      </c>
    </row>
    <row r="97" spans="1:9" x14ac:dyDescent="0.25">
      <c r="A97">
        <v>2</v>
      </c>
      <c r="B97" t="s">
        <v>145</v>
      </c>
      <c r="C97" t="s">
        <v>170</v>
      </c>
      <c r="D97" s="7">
        <v>72.460799999999992</v>
      </c>
      <c r="E97" s="13">
        <v>15.910566842935335</v>
      </c>
      <c r="F97" s="6">
        <f>Tabela1104310673232458232324232452323423242352358106793[[#This Row],[PRICE IN EUR NET]]+G97*E97</f>
        <v>18.233509602003895</v>
      </c>
      <c r="G97" s="9">
        <v>0.14599999999999999</v>
      </c>
      <c r="I97" t="s">
        <v>13</v>
      </c>
    </row>
    <row r="98" spans="1:9" x14ac:dyDescent="0.25">
      <c r="A98">
        <v>2</v>
      </c>
      <c r="B98" t="s">
        <v>146</v>
      </c>
      <c r="C98" t="s">
        <v>171</v>
      </c>
      <c r="D98" s="7">
        <v>147.05279999999999</v>
      </c>
      <c r="E98" s="13">
        <v>47.256238983208085</v>
      </c>
      <c r="F98" s="6">
        <f>Tabela1104310673232458232324232452323423242352358106793[[#This Row],[PRICE IN EUR NET]]+G98*E98</f>
        <v>54.155649874756463</v>
      </c>
      <c r="G98" s="9">
        <v>0.14599999999999999</v>
      </c>
      <c r="I98" t="s">
        <v>12</v>
      </c>
    </row>
    <row r="99" spans="1:9" x14ac:dyDescent="0.25">
      <c r="A99">
        <v>2</v>
      </c>
      <c r="B99" t="s">
        <v>147</v>
      </c>
      <c r="C99" t="s">
        <v>172</v>
      </c>
      <c r="D99" s="7">
        <v>279.71999999999997</v>
      </c>
      <c r="E99" s="13">
        <v>47.256238983208085</v>
      </c>
      <c r="F99" s="6">
        <f>Tabela1104310673232458232324232452323423242352358106793[[#This Row],[PRICE IN EUR NET]]+G99*E99</f>
        <v>54.155649874756463</v>
      </c>
      <c r="G99" s="9">
        <v>0.14599999999999999</v>
      </c>
      <c r="I99" t="s">
        <v>12</v>
      </c>
    </row>
    <row r="100" spans="1:9" x14ac:dyDescent="0.25">
      <c r="A100">
        <v>2</v>
      </c>
      <c r="B100" t="s">
        <v>148</v>
      </c>
      <c r="C100" t="s">
        <v>173</v>
      </c>
      <c r="D100" s="7">
        <v>527.47199999999998</v>
      </c>
      <c r="E100" s="13">
        <v>68.267000649410875</v>
      </c>
      <c r="F100" s="6">
        <f>Tabela1104310673232458232324232452323423242352358106793[[#This Row],[PRICE IN EUR NET]]+G100*E100</f>
        <v>78.233982744224861</v>
      </c>
      <c r="G100" s="9">
        <v>0.14599999999999999</v>
      </c>
      <c r="I100" t="s">
        <v>12</v>
      </c>
    </row>
    <row r="101" spans="1:9" x14ac:dyDescent="0.25">
      <c r="A101">
        <v>2</v>
      </c>
      <c r="B101" t="s">
        <v>149</v>
      </c>
      <c r="C101" t="s">
        <v>174</v>
      </c>
      <c r="D101" s="7">
        <v>115.0848</v>
      </c>
      <c r="E101" s="13">
        <v>28.639020317283606</v>
      </c>
      <c r="F101" s="6">
        <f>Tabela1104310673232458232324232452323423242352358106793[[#This Row],[PRICE IN EUR NET]]+G101*E101</f>
        <v>32.820317283607011</v>
      </c>
      <c r="G101" s="9">
        <v>0.14599999999999999</v>
      </c>
      <c r="I101" t="s">
        <v>14</v>
      </c>
    </row>
    <row r="102" spans="1:9" x14ac:dyDescent="0.25">
      <c r="A102">
        <v>2</v>
      </c>
      <c r="B102" t="s">
        <v>150</v>
      </c>
      <c r="C102" t="s">
        <v>175</v>
      </c>
      <c r="D102" s="7">
        <v>591.40800000000002</v>
      </c>
      <c r="E102" s="13">
        <v>68.267000649410875</v>
      </c>
      <c r="F102" s="6">
        <f>Tabela1104310673232458232324232452323423242352358106793[[#This Row],[PRICE IN EUR NET]]+G102*E102</f>
        <v>78.233982744224861</v>
      </c>
      <c r="G102" s="9">
        <v>0.14599999999999999</v>
      </c>
      <c r="I102" t="s">
        <v>12</v>
      </c>
    </row>
    <row r="103" spans="1:9" x14ac:dyDescent="0.25">
      <c r="A103">
        <v>2</v>
      </c>
      <c r="B103" t="s">
        <v>151</v>
      </c>
      <c r="C103" t="s">
        <v>176</v>
      </c>
      <c r="D103" s="7">
        <v>264.2688</v>
      </c>
      <c r="E103" s="13">
        <v>28.639020317283606</v>
      </c>
      <c r="F103" s="6">
        <f>Tabela1104310673232458232324232452323423242352358106793[[#This Row],[PRICE IN EUR NET]]+G103*E103</f>
        <v>32.820317283607011</v>
      </c>
      <c r="G103" s="9">
        <v>0.14599999999999999</v>
      </c>
      <c r="I103" t="s">
        <v>14</v>
      </c>
    </row>
    <row r="104" spans="1:9" x14ac:dyDescent="0.25">
      <c r="A104">
        <v>2</v>
      </c>
      <c r="B104" t="s">
        <v>152</v>
      </c>
      <c r="C104" t="s">
        <v>177</v>
      </c>
      <c r="D104" s="7">
        <v>195.00480000000002</v>
      </c>
      <c r="E104" s="13">
        <v>28.639020317283606</v>
      </c>
      <c r="F104" s="6">
        <f>Tabela1104310673232458232324232452323423242352358106793[[#This Row],[PRICE IN EUR NET]]+G104*E104</f>
        <v>32.820317283607011</v>
      </c>
      <c r="G104" s="9">
        <v>0.14599999999999999</v>
      </c>
      <c r="I104" t="s">
        <v>14</v>
      </c>
    </row>
    <row r="105" spans="1:9" x14ac:dyDescent="0.25">
      <c r="A105">
        <v>2</v>
      </c>
      <c r="B105" t="s">
        <v>153</v>
      </c>
      <c r="C105" s="16" t="s">
        <v>178</v>
      </c>
      <c r="D105" s="10">
        <v>32.201099999999997</v>
      </c>
      <c r="E105" s="13">
        <v>22.279432229334816</v>
      </c>
      <c r="F105" s="6">
        <f>Tabela1104310673232458232324232452323423242352358106793[[#This Row],[PRICE IN EUR NET]]+G105*E105</f>
        <v>25.5322293348177</v>
      </c>
      <c r="G105" s="9">
        <v>0.14599999999999999</v>
      </c>
      <c r="I105" t="s">
        <v>14</v>
      </c>
    </row>
    <row r="106" spans="1:9" x14ac:dyDescent="0.25">
      <c r="A106">
        <v>2</v>
      </c>
      <c r="B106" t="s">
        <v>154</v>
      </c>
      <c r="C106" s="16" t="s">
        <v>179</v>
      </c>
      <c r="D106" s="10">
        <v>415.584</v>
      </c>
      <c r="E106" s="13">
        <v>47.7409778272567</v>
      </c>
      <c r="F106" s="6">
        <f>Tabela1104310673232458232324232452323423242352358106793[[#This Row],[PRICE IN EUR NET]]+G106*E106</f>
        <v>54.711160590036179</v>
      </c>
      <c r="G106" s="9">
        <v>0.14599999999999999</v>
      </c>
      <c r="I106" t="s">
        <v>14</v>
      </c>
    </row>
    <row r="107" spans="1:9" x14ac:dyDescent="0.25">
      <c r="A107">
        <v>2</v>
      </c>
      <c r="B107" t="s">
        <v>155</v>
      </c>
      <c r="C107" s="16" t="s">
        <v>180</v>
      </c>
      <c r="D107" s="10">
        <v>619.11360000000002</v>
      </c>
      <c r="E107" s="13">
        <v>58.340291307171348</v>
      </c>
      <c r="F107" s="6">
        <f>Tabela1104310673232458232324232452323423242352358106793[[#This Row],[PRICE IN EUR NET]]+G107*E107</f>
        <v>66.857973838018367</v>
      </c>
      <c r="G107" s="9">
        <v>0.14599999999999999</v>
      </c>
      <c r="I107" t="s">
        <v>13</v>
      </c>
    </row>
    <row r="108" spans="1:9" x14ac:dyDescent="0.25">
      <c r="A108">
        <v>2</v>
      </c>
      <c r="B108" s="17" t="s">
        <v>67</v>
      </c>
      <c r="C108" s="21" t="s">
        <v>181</v>
      </c>
      <c r="D108" s="19">
        <v>55.944000000000003</v>
      </c>
      <c r="E108" s="20">
        <v>15.910566842935335</v>
      </c>
      <c r="F108" s="6">
        <f>Tabela1104310673232458232324232452323423242352358106793[[#This Row],[PRICE IN EUR NET]]+G108*E108</f>
        <v>18.233509602003895</v>
      </c>
      <c r="G108" s="9">
        <v>0.14599999999999999</v>
      </c>
      <c r="I108" t="s">
        <v>14</v>
      </c>
    </row>
    <row r="109" spans="1:9" x14ac:dyDescent="0.25">
      <c r="A109" s="2" t="s">
        <v>5</v>
      </c>
      <c r="B109" s="2" t="s">
        <v>6</v>
      </c>
      <c r="C109" s="2" t="s">
        <v>7</v>
      </c>
    </row>
    <row r="110" spans="1:9" x14ac:dyDescent="0.25">
      <c r="A110" s="4">
        <f>SUM(Tabela1104310673232458232324232452323423242352358106793[WITH FUEL ADD])</f>
        <v>1216.6561786807679</v>
      </c>
      <c r="B110" s="3">
        <v>4.3116000000000003</v>
      </c>
      <c r="C110" s="5">
        <f>A110*B110</f>
        <v>5245.7347799999989</v>
      </c>
    </row>
    <row r="112" spans="1:9" x14ac:dyDescent="0.25">
      <c r="A112" s="4"/>
      <c r="B112" s="3"/>
      <c r="C112" s="5"/>
    </row>
    <row r="114" spans="1:3" x14ac:dyDescent="0.25">
      <c r="A114" t="s">
        <v>10</v>
      </c>
      <c r="C114" t="s">
        <v>11</v>
      </c>
    </row>
    <row r="115" spans="1:3" x14ac:dyDescent="0.25">
      <c r="A115" s="14">
        <f>A21++A110+A77+A48</f>
        <v>4488.2276012975399</v>
      </c>
      <c r="C115" s="8">
        <f>C21+C110+C77+C48</f>
        <v>19366.586339999998</v>
      </c>
    </row>
  </sheetData>
  <phoneticPr fontId="12" type="noConversion"/>
  <pageMargins left="0.7" right="0.7" top="0.75" bottom="0.75" header="0.3" footer="0.3"/>
  <pageSetup paperSize="9" scale="30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0D6F3B-FAE2-457A-8E64-3FD4E9FB5498}"/>
</file>

<file path=customXml/itemProps2.xml><?xml version="1.0" encoding="utf-8"?>
<ds:datastoreItem xmlns:ds="http://schemas.openxmlformats.org/officeDocument/2006/customXml" ds:itemID="{FAA44122-9D61-48D7-B2E9-9730A9CFD1CC}"/>
</file>

<file path=customXml/itemProps3.xml><?xml version="1.0" encoding="utf-8"?>
<ds:datastoreItem xmlns:ds="http://schemas.openxmlformats.org/officeDocument/2006/customXml" ds:itemID="{93A97E09-0FE0-4477-98E6-B844184A07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jjonca</cp:lastModifiedBy>
  <cp:lastPrinted>2021-12-14T13:47:28Z</cp:lastPrinted>
  <dcterms:created xsi:type="dcterms:W3CDTF">2019-05-21T10:43:13Z</dcterms:created>
  <dcterms:modified xsi:type="dcterms:W3CDTF">2024-03-01T14:49:16Z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