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onca\Desktop\do wysłania\raporty dla klientów\action\"/>
    </mc:Choice>
  </mc:AlternateContent>
  <xr:revisionPtr revIDLastSave="0" documentId="13_ncr:1_{44498842-F7B3-4F8B-9119-EFB95994C650}" xr6:coauthVersionLast="47" xr6:coauthVersionMax="47" xr10:uidLastSave="{00000000-0000-0000-0000-000000000000}"/>
  <bookViews>
    <workbookView xWindow="-120" yWindow="-120" windowWidth="29040" windowHeight="15720" xr2:uid="{5D1465A8-0E5B-4E11-BE60-1C9967BD379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21" i="1"/>
  <c r="F22" i="1"/>
  <c r="F23" i="1"/>
  <c r="F24" i="1"/>
  <c r="F25" i="1"/>
  <c r="F92" i="1"/>
  <c r="F91" i="1"/>
  <c r="F90" i="1"/>
  <c r="F89" i="1"/>
  <c r="F88" i="1"/>
  <c r="F87" i="1"/>
  <c r="F52" i="1"/>
  <c r="F53" i="1"/>
  <c r="F10" i="1"/>
  <c r="F11" i="1"/>
  <c r="F12" i="1"/>
  <c r="F13" i="1"/>
  <c r="F14" i="1"/>
  <c r="F15" i="1"/>
  <c r="F16" i="1"/>
  <c r="F17" i="1"/>
  <c r="F18" i="1"/>
  <c r="F19" i="1"/>
  <c r="F20" i="1"/>
  <c r="F8" i="1"/>
  <c r="F9" i="1"/>
  <c r="F51" i="1"/>
  <c r="F50" i="1"/>
  <c r="F38" i="1"/>
  <c r="F39" i="1"/>
  <c r="F40" i="1"/>
  <c r="F41" i="1"/>
  <c r="F35" i="1"/>
  <c r="F36" i="1"/>
  <c r="F37" i="1"/>
  <c r="F34" i="1"/>
  <c r="A95" i="1" l="1"/>
  <c r="A81" i="1"/>
  <c r="C81" i="1" s="1"/>
  <c r="A28" i="1"/>
  <c r="A56" i="1"/>
  <c r="A44" i="1"/>
  <c r="A99" i="1" s="1"/>
  <c r="C95" i="1" l="1"/>
  <c r="C56" i="1"/>
  <c r="C28" i="1"/>
  <c r="C44" i="1"/>
  <c r="C99" i="1" s="1"/>
</calcChain>
</file>

<file path=xl/sharedStrings.xml><?xml version="1.0" encoding="utf-8"?>
<sst xmlns="http://schemas.openxmlformats.org/spreadsheetml/2006/main" count="245" uniqueCount="131">
  <si>
    <t>MONTH</t>
  </si>
  <si>
    <t>CMR NUMBER</t>
  </si>
  <si>
    <t>Total Weight</t>
  </si>
  <si>
    <t>PRICE IN EUR NET</t>
  </si>
  <si>
    <t>FUEL ADD</t>
  </si>
  <si>
    <t>suma EUR</t>
  </si>
  <si>
    <t>kurs</t>
  </si>
  <si>
    <t>suma PLN</t>
  </si>
  <si>
    <t>WITH FUEL ADD</t>
  </si>
  <si>
    <t>ZLECENIE</t>
  </si>
  <si>
    <t>SUMA EUR</t>
  </si>
  <si>
    <t>SUMA PLN</t>
  </si>
  <si>
    <t>EE</t>
  </si>
  <si>
    <t>LV</t>
  </si>
  <si>
    <t>LT</t>
  </si>
  <si>
    <t>FI</t>
  </si>
  <si>
    <t>30.01.01.2024-05.02.2024</t>
  </si>
  <si>
    <t>fv 240603</t>
  </si>
  <si>
    <t>doręczone 01.02.2024</t>
  </si>
  <si>
    <t>doręczone 02.02.2024</t>
  </si>
  <si>
    <t>doręczone 05.02.2024</t>
  </si>
  <si>
    <t>doręczone 06.02.2024</t>
  </si>
  <si>
    <t>doręczone 07.02.2024</t>
  </si>
  <si>
    <t>PL00397391</t>
  </si>
  <si>
    <t>PL00397459</t>
  </si>
  <si>
    <t>PL00397414</t>
  </si>
  <si>
    <t>PL00397394</t>
  </si>
  <si>
    <t>PL00397422</t>
  </si>
  <si>
    <t>PL00397482</t>
  </si>
  <si>
    <t>PL00397488</t>
  </si>
  <si>
    <t>PL00397485</t>
  </si>
  <si>
    <t>PL00397464</t>
  </si>
  <si>
    <t>PL00397291</t>
  </si>
  <si>
    <t>PL00397387</t>
  </si>
  <si>
    <t>PL00397382</t>
  </si>
  <si>
    <t>PL00397389</t>
  </si>
  <si>
    <t>PL00397390</t>
  </si>
  <si>
    <t>PL00397385</t>
  </si>
  <si>
    <t>PL00397495</t>
  </si>
  <si>
    <t>PL00397468</t>
  </si>
  <si>
    <t>PL00397406</t>
  </si>
  <si>
    <t>PL00397654</t>
  </si>
  <si>
    <t>PL00397666</t>
  </si>
  <si>
    <t>PL00397569</t>
  </si>
  <si>
    <t>PL00397561</t>
  </si>
  <si>
    <t>PL00397652</t>
  </si>
  <si>
    <t>PL00397559</t>
  </si>
  <si>
    <t>PL00397567</t>
  </si>
  <si>
    <t>PL00397401</t>
  </si>
  <si>
    <t>PL00397748</t>
  </si>
  <si>
    <t>PL00397750</t>
  </si>
  <si>
    <t>PL00397746</t>
  </si>
  <si>
    <t>PL00397742</t>
  </si>
  <si>
    <t>PL00398000</t>
  </si>
  <si>
    <t>PL00397877</t>
  </si>
  <si>
    <t>PL00397884</t>
  </si>
  <si>
    <t>PL00397883</t>
  </si>
  <si>
    <t>PL00398041</t>
  </si>
  <si>
    <t>PL00397876</t>
  </si>
  <si>
    <t>PL00397887</t>
  </si>
  <si>
    <t>PL00397889</t>
  </si>
  <si>
    <t>PL00398010</t>
  </si>
  <si>
    <t>PL00398003</t>
  </si>
  <si>
    <t>PL00397885</t>
  </si>
  <si>
    <t>PL00397739</t>
  </si>
  <si>
    <t>PL00397888</t>
  </si>
  <si>
    <t>PL00397886</t>
  </si>
  <si>
    <t>PL00397891</t>
  </si>
  <si>
    <t>SE00153143</t>
  </si>
  <si>
    <t>PL00398001</t>
  </si>
  <si>
    <t>PL00397878</t>
  </si>
  <si>
    <t>PL00397879</t>
  </si>
  <si>
    <t>PL00397890</t>
  </si>
  <si>
    <t>PL00397880</t>
  </si>
  <si>
    <t>PL00397948</t>
  </si>
  <si>
    <t>PL00397881</t>
  </si>
  <si>
    <t>PL</t>
  </si>
  <si>
    <t>paczki</t>
  </si>
  <si>
    <t>ZA/EUI-24/0026593</t>
  </si>
  <si>
    <t>ZA/EUI-24/0025650</t>
  </si>
  <si>
    <t>ZA/EUI-24/0022589</t>
  </si>
  <si>
    <t>ZA/EUI-24/0026801</t>
  </si>
  <si>
    <t>ZA/EUI-24/0023226</t>
  </si>
  <si>
    <t>ZA/EUI-24/0020497</t>
  </si>
  <si>
    <t>ZA/EUI-24/0027041</t>
  </si>
  <si>
    <t>ZA/EUI-24/0023167</t>
  </si>
  <si>
    <t>ZA/EUI-24/0026739B</t>
  </si>
  <si>
    <t>ZA/EU-24/00000822, ZA/EU-24/00000802</t>
  </si>
  <si>
    <t>ZA/EUI-24/0026653 Estonia24</t>
  </si>
  <si>
    <t>ZA/EUI-24/0021917B Estonia24</t>
  </si>
  <si>
    <t>ZA/EUI-24/0021917A Estonia24</t>
  </si>
  <si>
    <t>ZA/EUI-24/0024921</t>
  </si>
  <si>
    <t>ZA/EUI-24/0024038,ZA/EUDR-24/000176 Estonia24</t>
  </si>
  <si>
    <t>ZA/EUI-24/0022734</t>
  </si>
  <si>
    <t>ZA/EUI-24/0023312</t>
  </si>
  <si>
    <t>ZA/EUI-24/0026665</t>
  </si>
  <si>
    <t>ZA/EUI-24/0018138</t>
  </si>
  <si>
    <t>ZA/EUI-24/0028190B</t>
  </si>
  <si>
    <t>ZA/EUI-24/0024830</t>
  </si>
  <si>
    <t>ZA/EUI-24/0026141</t>
  </si>
  <si>
    <t>ZA/EUI-24/0026599B</t>
  </si>
  <si>
    <t>ZA/EUI-24/0025494B Estonia24</t>
  </si>
  <si>
    <t>ZA/EUI-24/0023092 Estonia24</t>
  </si>
  <si>
    <t>ZA/EUI-24/0025516</t>
  </si>
  <si>
    <t>ZA/EUI-24/0028655B</t>
  </si>
  <si>
    <t>ZA/EU-24/00000216</t>
  </si>
  <si>
    <t>ZA/EUI-24/0028264B</t>
  </si>
  <si>
    <t>ZA/EU-24/00000751</t>
  </si>
  <si>
    <t>ZA/EUI-24/0027162</t>
  </si>
  <si>
    <t>ZA/EUI-24/0029435B</t>
  </si>
  <si>
    <t>ZA/EUI-24/0028081,ZA/EUI-24/0027644</t>
  </si>
  <si>
    <t>ZA/EUDR-24/000133,ZA/EUDR-24/000234,ZA/EUI-24/0026</t>
  </si>
  <si>
    <t>ZA/EUI-24/0028204</t>
  </si>
  <si>
    <t>ZA/EU-24/00000983</t>
  </si>
  <si>
    <t>ZA/EUI-24/0027846</t>
  </si>
  <si>
    <t>ZA/EUI-24/0027991 delivery by truck with taillift</t>
  </si>
  <si>
    <t>ZA/EUI-24/0031688B</t>
  </si>
  <si>
    <t>ZA/EUI-24/0026599A</t>
  </si>
  <si>
    <t>ZA/EUDR-24/000171</t>
  </si>
  <si>
    <t>Wyd.1027860</t>
  </si>
  <si>
    <t>ZA/EUI-24/0026190</t>
  </si>
  <si>
    <t>ZA/EUI-24/0022475</t>
  </si>
  <si>
    <t>ZA/EUI-24/0025377</t>
  </si>
  <si>
    <t>ZA/EUI-24/0027309,ZA/EUDR-24/000199</t>
  </si>
  <si>
    <t>ZA/EUI-24/0026739A</t>
  </si>
  <si>
    <t>ZA/EUI-24/0026655A</t>
  </si>
  <si>
    <t>ZA/EUI-24/0028264A</t>
  </si>
  <si>
    <t>ZA/EUDR-24/000243,ZA/EUI-24/0025494A</t>
  </si>
  <si>
    <t>ZA/EUI-24/0027828B</t>
  </si>
  <si>
    <t>ZA/EUI-24/0027765,ZA/EUDR-24/000248</t>
  </si>
  <si>
    <t xml:space="preserve">będzie zwrot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</si>
</sst>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13" fillId="0" borderId="0"/>
  </cellStyleXfs>
  <cellXfs count="21">
    <xf numFmtId="0" fontId="0" fillId="0" borderId="0" xfId="0"/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44" fontId="0" fillId="0" borderId="0" xfId="1" applyFont="1"/>
    <xf numFmtId="0" fontId="0" fillId="2" borderId="0" xfId="0" applyFill="1"/>
    <xf numFmtId="4" fontId="0" fillId="0" borderId="0" xfId="0" applyNumberFormat="1"/>
    <xf numFmtId="2" fontId="0" fillId="0" borderId="0" xfId="0" applyNumberFormat="1"/>
    <xf numFmtId="44" fontId="0" fillId="0" borderId="0" xfId="0" applyNumberFormat="1"/>
    <xf numFmtId="10" fontId="0" fillId="0" borderId="0" xfId="0" applyNumberFormat="1"/>
    <xf numFmtId="0" fontId="14" fillId="2" borderId="0" xfId="0" applyFont="1" applyFill="1"/>
    <xf numFmtId="0" fontId="11" fillId="0" borderId="0" xfId="14" applyFont="1" applyAlignment="1">
      <alignment horizontal="left"/>
    </xf>
    <xf numFmtId="2" fontId="4" fillId="0" borderId="0" xfId="15" applyNumberFormat="1" applyFont="1"/>
    <xf numFmtId="2" fontId="4" fillId="0" borderId="0" xfId="2" applyNumberFormat="1" applyAlignment="1">
      <alignment horizontal="center"/>
    </xf>
    <xf numFmtId="0" fontId="0" fillId="0" borderId="0" xfId="0" applyFill="1"/>
    <xf numFmtId="0" fontId="4" fillId="0" borderId="0" xfId="15" applyFont="1" applyFill="1"/>
    <xf numFmtId="2" fontId="4" fillId="0" borderId="0" xfId="15" applyNumberFormat="1" applyFont="1" applyFill="1"/>
    <xf numFmtId="2" fontId="4" fillId="0" borderId="0" xfId="2" applyNumberFormat="1" applyFont="1" applyFill="1" applyAlignment="1">
      <alignment horizontal="center"/>
    </xf>
    <xf numFmtId="2" fontId="0" fillId="0" borderId="0" xfId="0" applyNumberFormat="1" applyAlignment="1">
      <alignment horizontal="right"/>
    </xf>
    <xf numFmtId="2" fontId="4" fillId="0" borderId="0" xfId="2" applyNumberFormat="1" applyFont="1" applyFill="1" applyAlignment="1">
      <alignment horizontal="right"/>
    </xf>
  </cellXfs>
  <cellStyles count="18">
    <cellStyle name="Normalny" xfId="0" builtinId="0"/>
    <cellStyle name="Normalny 10" xfId="10" xr:uid="{FE937CE6-F14E-41A3-944E-4D5DAF5D74C8}"/>
    <cellStyle name="Normalny 11" xfId="11" xr:uid="{4029CAE5-C2C6-42C1-AB40-D275C9419796}"/>
    <cellStyle name="Normalny 12" xfId="12" xr:uid="{0483DE7E-AD13-45E0-BD34-54473D241779}"/>
    <cellStyle name="Normalny 13" xfId="13" xr:uid="{22BCD364-6104-45DB-9F8A-AB663A039924}"/>
    <cellStyle name="Normalny 14" xfId="14" xr:uid="{40337C98-DA1F-4271-80E5-51F4E454A236}"/>
    <cellStyle name="Normalny 15" xfId="15" xr:uid="{A8C20E75-F032-43A0-825B-3DFFD38CF420}"/>
    <cellStyle name="Normalny 16" xfId="16" xr:uid="{6CB808E5-C48E-4C53-A2AC-1A0B706D49DF}"/>
    <cellStyle name="Normalny 17" xfId="17" xr:uid="{E5539C78-157D-4537-AC05-EF66EAE27789}"/>
    <cellStyle name="Normalny 2" xfId="2" xr:uid="{74FD4E88-EA4F-4415-ACA5-6A1588E9684A}"/>
    <cellStyle name="Normalny 3" xfId="3" xr:uid="{7935DCC6-8121-4823-B64E-49074BDDF605}"/>
    <cellStyle name="Normalny 4" xfId="4" xr:uid="{A4FEF287-080A-4F9E-8942-014A892222B2}"/>
    <cellStyle name="Normalny 5" xfId="5" xr:uid="{16CCF904-FDB0-49DB-98D0-CA445FC054AD}"/>
    <cellStyle name="Normalny 6" xfId="7" xr:uid="{B9553107-FDE5-4ABF-A70D-3B3E0BA11799}"/>
    <cellStyle name="Normalny 7" xfId="6" xr:uid="{9CE471AF-8356-420B-8DCB-C99516955747}"/>
    <cellStyle name="Normalny 8" xfId="8" xr:uid="{E4002571-E643-4176-A3C2-BCAEA1489906}"/>
    <cellStyle name="Normalny 9" xfId="9" xr:uid="{A61D51EC-3DA3-4DCE-8308-32F3A61E812C}"/>
    <cellStyle name="Walutowy" xfId="1" builtinId="4"/>
  </cellStyles>
  <dxfs count="30"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numFmt numFmtId="4" formatCode="#,##0.00"/>
    </dxf>
    <dxf>
      <font>
        <color auto="1"/>
      </font>
      <numFmt numFmtId="2" formatCode="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numFmt numFmtId="4" formatCode="#,##0.00"/>
    </dxf>
    <dxf>
      <font>
        <color auto="1"/>
      </font>
      <numFmt numFmtId="2" formatCode="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numFmt numFmtId="4" formatCode="#,##0.00"/>
    </dxf>
    <dxf>
      <font>
        <color auto="1"/>
      </font>
      <numFmt numFmtId="2" formatCode="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numFmt numFmtId="4" formatCode="#,##0.00"/>
    </dxf>
    <dxf>
      <font>
        <color auto="1"/>
      </font>
      <numFmt numFmtId="2" formatCode="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numFmt numFmtId="4" formatCode="#,##0.00"/>
    </dxf>
    <dxf>
      <font>
        <color auto="1"/>
      </font>
      <numFmt numFmtId="2" formatCode="0.00"/>
    </dxf>
    <dxf>
      <numFmt numFmtId="14" formatCode="0.00%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00F00F-3A06-438B-8C27-21CC27738712}" name="Tabela110431067323245823232423245232342324235235810679" displayName="Tabela110431067323245823232423245232342324235235810679" ref="A33:G41" totalsRowShown="0">
  <autoFilter ref="A33:G41" xr:uid="{FF00F00F-3A06-438B-8C27-21CC27738712}"/>
  <tableColumns count="7">
    <tableColumn id="1" xr3:uid="{23CA0931-19EA-4022-A85D-41B7A0D28C1A}" name="MONTH"/>
    <tableColumn id="7" xr3:uid="{3248CB81-C778-47E6-A613-2B39BAC98D52}" name="ZLECENIE" dataDxfId="29" dataCellStyle="Normalny 14"/>
    <tableColumn id="2" xr3:uid="{E09E5A1F-A03D-4AED-B825-8A8DDAC5A357}" name="CMR NUMBER" dataDxfId="28" dataCellStyle="Normalny 15"/>
    <tableColumn id="3" xr3:uid="{6B0FA87A-B129-4FDD-A7A0-D44FB48CA8CB}" name="Total Weight" dataDxfId="11" dataCellStyle="Normalny 15"/>
    <tableColumn id="4" xr3:uid="{25895EC7-1BFF-45AC-81FC-B8BC9BFA1C99}" name="PRICE IN EUR NET" dataDxfId="9" dataCellStyle="Normalny 2"/>
    <tableColumn id="6" xr3:uid="{CB3A7561-2E58-4970-A451-204E25AC249C}" name="WITH FUEL ADD" dataDxfId="10">
      <calculatedColumnFormula>Tabela110431067323245823232423245232342324235235810679[[#This Row],[PRICE IN EUR NET]]+G34*E34</calculatedColumnFormula>
    </tableColumn>
    <tableColumn id="5" xr3:uid="{4B6A1247-087A-4AEC-A04C-DE8D97EE24F5}" name="FUEL ADD" dataDxfId="2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8F86E3-B86D-423E-8EF5-97DEDECF2B49}" name="Tabela1104310673232458232324232452323423242352358106793" displayName="Tabela1104310673232458232324232452323423242352358106793" ref="A49:G53" totalsRowShown="0">
  <autoFilter ref="A49:G53" xr:uid="{1E8F86E3-B86D-423E-8EF5-97DEDECF2B49}"/>
  <tableColumns count="7">
    <tableColumn id="1" xr3:uid="{0D586682-1E55-4671-8243-4AE4FB31D34C}" name="MONTH"/>
    <tableColumn id="7" xr3:uid="{60056748-9C25-481F-A36A-0E1DB3919DE3}" name="ZLECENIE" dataDxfId="26" dataCellStyle="Normalny 14"/>
    <tableColumn id="2" xr3:uid="{7565674D-C4B7-4CB6-93DC-B21FAE484B38}" name="CMR NUMBER" dataDxfId="25" dataCellStyle="Normalny 15"/>
    <tableColumn id="3" xr3:uid="{45804FBB-87DD-47E4-8510-49DB1A9A1EE7}" name="Total Weight" dataDxfId="8" dataCellStyle="Normalny 15"/>
    <tableColumn id="4" xr3:uid="{5BA32A79-0942-46B4-AA69-9999F941DE37}" name="PRICE IN EUR NET" dataDxfId="6" dataCellStyle="Normalny 2"/>
    <tableColumn id="6" xr3:uid="{415DAA56-4E7F-48AB-AE62-9BA5B5BC7741}" name="WITH FUEL ADD" dataDxfId="7">
      <calculatedColumnFormula>Tabela1104310673232458232324232452323423242352358106793[[#This Row],[PRICE IN EUR NET]]+G50*E50</calculatedColumnFormula>
    </tableColumn>
    <tableColumn id="5" xr3:uid="{8817C261-8DEC-49B2-9738-2152010D9076}" name="FUEL ADD" dataDxfId="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B09C13B-D852-45CF-9FB7-ECD052D5385E}" name="Tabela11043106732324582323242324523234232423523581067" displayName="Tabela11043106732324582323242324523234232423523581067" ref="A7:G25" totalsRowShown="0">
  <autoFilter ref="A7:G25" xr:uid="{AB09C13B-D852-45CF-9FB7-ECD052D5385E}"/>
  <tableColumns count="7">
    <tableColumn id="1" xr3:uid="{62555B29-3AEC-4272-975F-0AF3F3EE17DF}" name="MONTH"/>
    <tableColumn id="7" xr3:uid="{8A5AA220-8ED2-477A-A753-00E98D6D35AF}" name="ZLECENIE" dataDxfId="23" dataCellStyle="Normalny 14"/>
    <tableColumn id="2" xr3:uid="{949C5D44-5CCE-47B1-AD34-818F9395F637}" name="CMR NUMBER" dataDxfId="22" dataCellStyle="Normalny 15"/>
    <tableColumn id="3" xr3:uid="{A1AA1BA9-1C7F-4F78-AE08-CB1533C36CE9}" name="Total Weight" dataDxfId="14" dataCellStyle="Normalny 15"/>
    <tableColumn id="4" xr3:uid="{090FE9BD-8BCF-43F0-A6C8-C76C6414055B}" name="PRICE IN EUR NET" dataDxfId="12" dataCellStyle="Normalny 2"/>
    <tableColumn id="6" xr3:uid="{82378B25-A6C3-4436-B740-C52BDD0958DD}" name="WITH FUEL ADD" dataDxfId="13">
      <calculatedColumnFormula>Tabela11043106732324582323242324523234232423523581067[[#This Row],[PRICE IN EUR NET]]+G8*E8</calculatedColumnFormula>
    </tableColumn>
    <tableColumn id="5" xr3:uid="{C3897C57-40D6-4754-B111-59E9EF2898EA}" name="FUEL ADD" dataDxfId="2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BB4ACD-4356-43E6-9A02-6C2F6B932B0B}" name="Tabela11043106732324582323242324523234232423523581067932" displayName="Tabela11043106732324582323242324523234232423523581067932" ref="A61:G78" totalsRowShown="0">
  <autoFilter ref="A61:G78" xr:uid="{4BBB4ACD-4356-43E6-9A02-6C2F6B932B0B}"/>
  <tableColumns count="7">
    <tableColumn id="1" xr3:uid="{7E063B43-156B-4EDA-932F-9117FA00DA96}" name="MONTH"/>
    <tableColumn id="7" xr3:uid="{2EC476F6-46CD-4A3A-913A-195DC4D21828}" name="ZLECENIE" dataDxfId="20" dataCellStyle="Normalny 14"/>
    <tableColumn id="2" xr3:uid="{765F55A7-7BD8-448B-A572-60572B7C1E78}" name="CMR NUMBER" dataDxfId="19" dataCellStyle="Normalny 15"/>
    <tableColumn id="3" xr3:uid="{558FB575-9600-4A80-84F4-ACB24E738D04}" name="Total Weight" dataDxfId="5" dataCellStyle="Normalny 15"/>
    <tableColumn id="4" xr3:uid="{F4DBB3AA-E187-4FB4-806B-03BFF0D1AD05}" name="PRICE IN EUR NET" dataDxfId="3" dataCellStyle="Normalny 2"/>
    <tableColumn id="6" xr3:uid="{E98FF9AD-C9B8-417D-9DCF-215CE4E1C7E6}" name="WITH FUEL ADD" dataDxfId="4">
      <calculatedColumnFormula>Tabela11043106732324582323242324523234232423523581067932[[#This Row],[PRICE IN EUR NET]]+G62*E62</calculatedColumnFormula>
    </tableColumn>
    <tableColumn id="5" xr3:uid="{68A6195F-3490-4B7B-B458-09FCD8BDD153}" name="FUEL ADD" dataDxfId="1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024B90-B46A-4F9C-812E-02AF3B983B73}" name="Tabela110431067323245823232423245232342324235235810679324" displayName="Tabela110431067323245823232423245232342324235235810679324" ref="A86:G92" totalsRowShown="0">
  <autoFilter ref="A86:G92" xr:uid="{61024B90-B46A-4F9C-812E-02AF3B983B73}"/>
  <tableColumns count="7">
    <tableColumn id="1" xr3:uid="{B29C0B11-D60F-4C1A-9B9B-060DA4D7B8C0}" name="MONTH"/>
    <tableColumn id="7" xr3:uid="{AAD4D73A-6D8D-4B55-AD93-F7B5D6BEECC5}" name="ZLECENIE" dataDxfId="17" dataCellStyle="Normalny 14"/>
    <tableColumn id="2" xr3:uid="{C3A11C86-546B-4E5D-9B86-DA6A462D645A}" name="CMR NUMBER" dataDxfId="16" dataCellStyle="Normalny 15"/>
    <tableColumn id="3" xr3:uid="{201958B8-6FA6-4170-B8E6-96DA26C0867D}" name="Total Weight" dataDxfId="2" dataCellStyle="Normalny 15"/>
    <tableColumn id="4" xr3:uid="{3B3321D2-D8FF-4E3E-A17E-3430082943D1}" name="PRICE IN EUR NET" dataDxfId="0" dataCellStyle="Normalny 2"/>
    <tableColumn id="6" xr3:uid="{1D1F96DF-15C8-4A8D-8252-16C18934F666}" name="WITH FUEL ADD" dataDxfId="1">
      <calculatedColumnFormula>Tabela110431067323245823232423245232342324235235810679324[[#This Row],[PRICE IN EUR NET]]+G87*E87</calculatedColumnFormula>
    </tableColumn>
    <tableColumn id="5" xr3:uid="{F88685C7-A1C2-4C7A-A180-084BD1794474}" name="FUEL ADD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435F-0385-4A8C-A619-AE4C77BCB624}">
  <sheetPr>
    <pageSetUpPr fitToPage="1"/>
  </sheetPr>
  <dimension ref="A1:N134"/>
  <sheetViews>
    <sheetView tabSelected="1" zoomScale="90" zoomScaleNormal="90" workbookViewId="0">
      <selection activeCell="G42" sqref="G42"/>
    </sheetView>
  </sheetViews>
  <sheetFormatPr defaultRowHeight="15" x14ac:dyDescent="0.25"/>
  <cols>
    <col min="1" max="1" width="20.42578125" customWidth="1"/>
    <col min="2" max="2" width="21.28515625" customWidth="1"/>
    <col min="3" max="3" width="16.85546875" customWidth="1"/>
    <col min="4" max="4" width="19.7109375" customWidth="1"/>
    <col min="5" max="5" width="14.7109375" style="8" customWidth="1"/>
    <col min="6" max="6" width="15.140625" customWidth="1"/>
    <col min="9" max="9" width="12.5703125" customWidth="1"/>
    <col min="10" max="10" width="9.42578125" customWidth="1"/>
    <col min="11" max="11" width="8.42578125" customWidth="1"/>
    <col min="13" max="13" width="11.28515625" bestFit="1" customWidth="1"/>
    <col min="14" max="14" width="11.7109375" bestFit="1" customWidth="1"/>
  </cols>
  <sheetData>
    <row r="1" spans="1:12" x14ac:dyDescent="0.25">
      <c r="A1" s="2" t="s">
        <v>16</v>
      </c>
      <c r="D1" s="2"/>
    </row>
    <row r="2" spans="1:12" x14ac:dyDescent="0.25">
      <c r="A2" s="2"/>
      <c r="C2" t="s">
        <v>17</v>
      </c>
      <c r="D2" s="2"/>
    </row>
    <row r="5" spans="1:12" x14ac:dyDescent="0.25">
      <c r="A5" s="1" t="s">
        <v>18</v>
      </c>
    </row>
    <row r="7" spans="1:12" x14ac:dyDescent="0.25">
      <c r="A7" t="s">
        <v>0</v>
      </c>
      <c r="B7" t="s">
        <v>9</v>
      </c>
      <c r="C7" t="s">
        <v>1</v>
      </c>
      <c r="D7" t="s">
        <v>2</v>
      </c>
      <c r="E7" s="8" t="s">
        <v>3</v>
      </c>
      <c r="F7" t="s">
        <v>8</v>
      </c>
      <c r="G7" t="s">
        <v>4</v>
      </c>
    </row>
    <row r="8" spans="1:12" x14ac:dyDescent="0.25">
      <c r="A8">
        <v>1</v>
      </c>
      <c r="B8" t="s">
        <v>78</v>
      </c>
      <c r="C8" t="s">
        <v>23</v>
      </c>
      <c r="D8" s="8">
        <v>895.10400000000004</v>
      </c>
      <c r="E8" s="19">
        <v>78.49841138278768</v>
      </c>
      <c r="F8" s="7">
        <f>Tabela11043106732324582323242324523234232423523581067[[#This Row],[PRICE IN EUR NET]]+G8*E8</f>
        <v>89.017198508081236</v>
      </c>
      <c r="G8" s="10">
        <v>0.13400000000000001</v>
      </c>
      <c r="I8" s="6"/>
      <c r="J8" t="s">
        <v>13</v>
      </c>
    </row>
    <row r="9" spans="1:12" x14ac:dyDescent="0.25">
      <c r="A9">
        <v>1</v>
      </c>
      <c r="B9" t="s">
        <v>79</v>
      </c>
      <c r="C9" t="s">
        <v>24</v>
      </c>
      <c r="D9" s="8">
        <v>1841.8896</v>
      </c>
      <c r="E9" s="19">
        <v>157.52866418013539</v>
      </c>
      <c r="F9" s="7">
        <f>Tabela11043106732324582323242324523234232423523581067[[#This Row],[PRICE IN EUR NET]]+G9*E9</f>
        <v>178.63750518027354</v>
      </c>
      <c r="G9" s="10">
        <v>0.13400000000000001</v>
      </c>
      <c r="I9" s="6"/>
      <c r="J9" t="s">
        <v>13</v>
      </c>
    </row>
    <row r="10" spans="1:12" x14ac:dyDescent="0.25">
      <c r="A10">
        <v>1</v>
      </c>
      <c r="B10" t="s">
        <v>80</v>
      </c>
      <c r="C10" t="s">
        <v>25</v>
      </c>
      <c r="D10" s="8">
        <v>20.239999999999998</v>
      </c>
      <c r="E10" s="19">
        <v>22.279780816871575</v>
      </c>
      <c r="F10" s="7">
        <f>Tabela11043106732324582323242324523234232423523581067[[#This Row],[PRICE IN EUR NET]]+G10*E10</f>
        <v>25.265271446332367</v>
      </c>
      <c r="G10" s="10">
        <v>0.13400000000000001</v>
      </c>
      <c r="I10" s="11"/>
      <c r="J10" t="s">
        <v>14</v>
      </c>
      <c r="L10" t="s">
        <v>77</v>
      </c>
    </row>
    <row r="11" spans="1:12" x14ac:dyDescent="0.25">
      <c r="A11">
        <v>1</v>
      </c>
      <c r="B11" t="s">
        <v>81</v>
      </c>
      <c r="C11" t="s">
        <v>26</v>
      </c>
      <c r="D11" s="8">
        <v>5.8</v>
      </c>
      <c r="E11" s="19">
        <v>15.90919556108118</v>
      </c>
      <c r="F11" s="7">
        <f>Tabela11043106732324582323242324523234232423523581067[[#This Row],[PRICE IN EUR NET]]+G11*E11</f>
        <v>18.041027766266058</v>
      </c>
      <c r="G11" s="10">
        <v>0.13400000000000001</v>
      </c>
      <c r="I11" s="11"/>
      <c r="J11" t="s">
        <v>13</v>
      </c>
      <c r="L11" t="s">
        <v>77</v>
      </c>
    </row>
    <row r="12" spans="1:12" x14ac:dyDescent="0.25">
      <c r="A12">
        <v>1</v>
      </c>
      <c r="B12" t="s">
        <v>82</v>
      </c>
      <c r="C12" t="s">
        <v>27</v>
      </c>
      <c r="D12" s="8">
        <v>25.01</v>
      </c>
      <c r="E12" s="19">
        <v>22.279780816871575</v>
      </c>
      <c r="F12" s="7">
        <f>Tabela11043106732324582323242324523234232423523581067[[#This Row],[PRICE IN EUR NET]]+G12*E12</f>
        <v>25.265271446332367</v>
      </c>
      <c r="G12" s="10">
        <v>0.13400000000000001</v>
      </c>
      <c r="I12" s="11"/>
      <c r="J12" t="s">
        <v>14</v>
      </c>
      <c r="L12" t="s">
        <v>77</v>
      </c>
    </row>
    <row r="13" spans="1:12" x14ac:dyDescent="0.25">
      <c r="A13">
        <v>1</v>
      </c>
      <c r="B13" t="s">
        <v>83</v>
      </c>
      <c r="C13" t="s">
        <v>28</v>
      </c>
      <c r="D13" s="8">
        <v>524.27520000000004</v>
      </c>
      <c r="E13" s="19">
        <v>53.03909379748584</v>
      </c>
      <c r="F13" s="7">
        <f>Tabela11043106732324582323242324523234232423523581067[[#This Row],[PRICE IN EUR NET]]+G13*E13</f>
        <v>60.146332366348943</v>
      </c>
      <c r="G13" s="10">
        <v>0.13400000000000001</v>
      </c>
      <c r="I13" s="11"/>
      <c r="J13" t="s">
        <v>14</v>
      </c>
    </row>
    <row r="14" spans="1:12" x14ac:dyDescent="0.25">
      <c r="A14">
        <v>1</v>
      </c>
      <c r="B14" t="s">
        <v>84</v>
      </c>
      <c r="C14" t="s">
        <v>29</v>
      </c>
      <c r="D14" s="8">
        <v>15.4</v>
      </c>
      <c r="E14" s="19">
        <v>15.939126030298846</v>
      </c>
      <c r="F14" s="7">
        <f>Tabela11043106732324582323242324523234232423523581067[[#This Row],[PRICE IN EUR NET]]+G14*E14</f>
        <v>18.074968918358891</v>
      </c>
      <c r="G14" s="10">
        <v>0.13400000000000001</v>
      </c>
      <c r="I14" s="11"/>
      <c r="J14" t="s">
        <v>13</v>
      </c>
      <c r="L14" t="s">
        <v>77</v>
      </c>
    </row>
    <row r="15" spans="1:12" x14ac:dyDescent="0.25">
      <c r="A15">
        <v>1</v>
      </c>
      <c r="B15" t="s">
        <v>85</v>
      </c>
      <c r="C15" t="s">
        <v>30</v>
      </c>
      <c r="D15" s="8">
        <v>187.0128</v>
      </c>
      <c r="E15" s="19">
        <v>28.6388543537321</v>
      </c>
      <c r="F15" s="7">
        <f>Tabela11043106732324582323242324523234232423523581067[[#This Row],[PRICE IN EUR NET]]+G15*E15</f>
        <v>32.476460837132201</v>
      </c>
      <c r="G15" s="10">
        <v>0.13400000000000001</v>
      </c>
      <c r="I15" s="11"/>
      <c r="J15" t="s">
        <v>14</v>
      </c>
    </row>
    <row r="16" spans="1:12" x14ac:dyDescent="0.25">
      <c r="A16">
        <v>1</v>
      </c>
      <c r="B16" t="s">
        <v>86</v>
      </c>
      <c r="C16" t="s">
        <v>31</v>
      </c>
      <c r="D16" s="8">
        <v>161.4384</v>
      </c>
      <c r="E16" s="19">
        <v>42.959432702491135</v>
      </c>
      <c r="F16" s="7">
        <f>Tabela11043106732324582323242324523234232423523581067[[#This Row],[PRICE IN EUR NET]]+G16*E16</f>
        <v>48.715996684624947</v>
      </c>
      <c r="G16" s="10">
        <v>0.13400000000000001</v>
      </c>
      <c r="I16" s="11"/>
      <c r="J16" t="s">
        <v>12</v>
      </c>
    </row>
    <row r="17" spans="1:12" x14ac:dyDescent="0.25">
      <c r="A17">
        <v>1</v>
      </c>
      <c r="B17" t="s">
        <v>87</v>
      </c>
      <c r="C17" t="s">
        <v>32</v>
      </c>
      <c r="D17" s="8">
        <v>7848.1440000000002</v>
      </c>
      <c r="E17" s="19">
        <v>844.55956163374321</v>
      </c>
      <c r="F17" s="7">
        <f>Tabela11043106732324582323242324523234232423523581067[[#This Row],[PRICE IN EUR NET]]+G17*E17</f>
        <v>957.73054289266486</v>
      </c>
      <c r="G17" s="10">
        <v>0.13400000000000001</v>
      </c>
      <c r="I17" s="11"/>
      <c r="J17" t="s">
        <v>15</v>
      </c>
    </row>
    <row r="18" spans="1:12" x14ac:dyDescent="0.25">
      <c r="A18">
        <v>1</v>
      </c>
      <c r="B18" t="s">
        <v>88</v>
      </c>
      <c r="C18" t="s">
        <v>33</v>
      </c>
      <c r="D18" s="8">
        <v>335.66399999999999</v>
      </c>
      <c r="E18" s="19">
        <v>47.739098402173411</v>
      </c>
      <c r="F18" s="7">
        <f>Tabela11043106732324582323242324523234232423523581067[[#This Row],[PRICE IN EUR NET]]+G18*E18</f>
        <v>54.136137588064649</v>
      </c>
      <c r="G18" s="10">
        <v>0.13400000000000001</v>
      </c>
      <c r="I18" s="11"/>
      <c r="J18" t="s">
        <v>12</v>
      </c>
    </row>
    <row r="19" spans="1:12" x14ac:dyDescent="0.25">
      <c r="A19">
        <v>1</v>
      </c>
      <c r="B19" t="s">
        <v>89</v>
      </c>
      <c r="C19" t="s">
        <v>34</v>
      </c>
      <c r="D19" s="8">
        <v>431.56800000000004</v>
      </c>
      <c r="E19" s="19">
        <v>52.509554726711791</v>
      </c>
      <c r="F19" s="7">
        <f>Tabela11043106732324582323242324523234232423523581067[[#This Row],[PRICE IN EUR NET]]+G19*E19</f>
        <v>59.545835060091171</v>
      </c>
      <c r="G19" s="10">
        <v>0.13400000000000001</v>
      </c>
      <c r="I19" s="11"/>
      <c r="J19" t="s">
        <v>12</v>
      </c>
    </row>
    <row r="20" spans="1:12" x14ac:dyDescent="0.25">
      <c r="A20">
        <v>1</v>
      </c>
      <c r="B20" t="s">
        <v>90</v>
      </c>
      <c r="C20" t="s">
        <v>35</v>
      </c>
      <c r="D20" s="8">
        <v>508.2912</v>
      </c>
      <c r="E20" s="19">
        <v>62.059676750932454</v>
      </c>
      <c r="F20" s="7">
        <f>Tabela11043106732324582323242324523234232423523581067[[#This Row],[PRICE IN EUR NET]]+G20*E20</f>
        <v>70.375673435557403</v>
      </c>
      <c r="G20" s="10">
        <v>0.13400000000000001</v>
      </c>
      <c r="I20" s="11"/>
      <c r="J20" t="s">
        <v>12</v>
      </c>
    </row>
    <row r="21" spans="1:12" x14ac:dyDescent="0.25">
      <c r="A21">
        <v>1</v>
      </c>
      <c r="B21" t="s">
        <v>91</v>
      </c>
      <c r="C21" t="s">
        <v>36</v>
      </c>
      <c r="D21" s="17">
        <v>495.50400000000002</v>
      </c>
      <c r="E21" s="20">
        <v>47.739098402173411</v>
      </c>
      <c r="F21" s="7">
        <f>Tabela11043106732324582323242324523234232423523581067[[#This Row],[PRICE IN EUR NET]]+G21*E21</f>
        <v>54.136137588064649</v>
      </c>
      <c r="G21" s="10">
        <v>0.13400000000000001</v>
      </c>
      <c r="I21" s="11"/>
      <c r="J21" t="s">
        <v>13</v>
      </c>
    </row>
    <row r="22" spans="1:12" x14ac:dyDescent="0.25">
      <c r="A22">
        <v>1</v>
      </c>
      <c r="B22" t="s">
        <v>92</v>
      </c>
      <c r="C22" t="s">
        <v>37</v>
      </c>
      <c r="D22" s="17">
        <v>661.73760000000004</v>
      </c>
      <c r="E22" s="20">
        <v>66.827830731684855</v>
      </c>
      <c r="F22" s="7">
        <f>Tabela11043106732324582323242324523234232423523581067[[#This Row],[PRICE IN EUR NET]]+G22*E22</f>
        <v>75.782760049730626</v>
      </c>
      <c r="G22" s="10">
        <v>0.13400000000000001</v>
      </c>
      <c r="I22" s="11"/>
      <c r="J22" t="s">
        <v>12</v>
      </c>
    </row>
    <row r="23" spans="1:12" x14ac:dyDescent="0.25">
      <c r="A23">
        <v>1</v>
      </c>
      <c r="B23" t="s">
        <v>93</v>
      </c>
      <c r="C23" t="s">
        <v>38</v>
      </c>
      <c r="D23" s="17">
        <v>223.77600000000001</v>
      </c>
      <c r="E23" s="20">
        <v>28.6388543537321</v>
      </c>
      <c r="F23" s="7">
        <f>Tabela11043106732324582323242324523234232423523581067[[#This Row],[PRICE IN EUR NET]]+G23*E23</f>
        <v>32.476460837132201</v>
      </c>
      <c r="G23" s="10">
        <v>0.13400000000000001</v>
      </c>
      <c r="I23" s="11"/>
      <c r="J23" t="s">
        <v>14</v>
      </c>
    </row>
    <row r="24" spans="1:12" x14ac:dyDescent="0.25">
      <c r="A24">
        <v>1</v>
      </c>
      <c r="B24" t="s">
        <v>94</v>
      </c>
      <c r="C24" t="s">
        <v>39</v>
      </c>
      <c r="D24" s="17">
        <v>16.96</v>
      </c>
      <c r="E24" s="20">
        <v>15.90919556108118</v>
      </c>
      <c r="F24" s="7">
        <f>Tabela11043106732324582323242324523234232423523581067[[#This Row],[PRICE IN EUR NET]]+G24*E24</f>
        <v>18.041027766266058</v>
      </c>
      <c r="G24" s="10">
        <v>0.13400000000000001</v>
      </c>
      <c r="I24" s="11"/>
      <c r="J24" t="s">
        <v>14</v>
      </c>
      <c r="L24" t="s">
        <v>77</v>
      </c>
    </row>
    <row r="25" spans="1:12" x14ac:dyDescent="0.25">
      <c r="A25">
        <v>1</v>
      </c>
      <c r="B25" t="s">
        <v>95</v>
      </c>
      <c r="C25" t="s">
        <v>40</v>
      </c>
      <c r="D25" s="17">
        <v>121.47840000000001</v>
      </c>
      <c r="E25" s="20">
        <v>28.6388543537321</v>
      </c>
      <c r="F25" s="7">
        <f>Tabela11043106732324582323242324523234232423523581067[[#This Row],[PRICE IN EUR NET]]+G25*E25</f>
        <v>32.476460837132201</v>
      </c>
      <c r="G25" s="10">
        <v>0.13400000000000001</v>
      </c>
      <c r="I25" s="11"/>
      <c r="J25" t="s">
        <v>13</v>
      </c>
    </row>
    <row r="26" spans="1:12" x14ac:dyDescent="0.25">
      <c r="C26" s="16"/>
      <c r="D26" s="17"/>
      <c r="E26" s="18"/>
      <c r="F26" s="7"/>
      <c r="G26" s="10"/>
    </row>
    <row r="27" spans="1:12" x14ac:dyDescent="0.25">
      <c r="A27" s="2" t="s">
        <v>5</v>
      </c>
      <c r="B27" s="2" t="s">
        <v>6</v>
      </c>
      <c r="C27" s="2" t="s">
        <v>7</v>
      </c>
    </row>
    <row r="28" spans="1:12" x14ac:dyDescent="0.25">
      <c r="A28" s="4">
        <f>SUM(Tabela11043106732324582323242324523234232423523581067[WITH FUEL ADD])</f>
        <v>1850.3410692084544</v>
      </c>
      <c r="B28" s="3">
        <v>4.3433999999999999</v>
      </c>
      <c r="C28" s="5">
        <f>A28*B28</f>
        <v>8036.7714000000005</v>
      </c>
    </row>
    <row r="31" spans="1:12" x14ac:dyDescent="0.25">
      <c r="A31" s="1" t="s">
        <v>19</v>
      </c>
    </row>
    <row r="33" spans="1:14" x14ac:dyDescent="0.25">
      <c r="A33" t="s">
        <v>0</v>
      </c>
      <c r="B33" t="s">
        <v>9</v>
      </c>
      <c r="C33" t="s">
        <v>1</v>
      </c>
      <c r="D33" t="s">
        <v>2</v>
      </c>
      <c r="E33" s="8" t="s">
        <v>3</v>
      </c>
      <c r="F33" t="s">
        <v>8</v>
      </c>
      <c r="G33" t="s">
        <v>4</v>
      </c>
    </row>
    <row r="34" spans="1:14" x14ac:dyDescent="0.25">
      <c r="A34">
        <v>1</v>
      </c>
      <c r="B34" t="s">
        <v>96</v>
      </c>
      <c r="C34" t="s">
        <v>41</v>
      </c>
      <c r="D34" s="8">
        <v>3224.7719999999999</v>
      </c>
      <c r="E34" s="8">
        <v>243.56140310310539</v>
      </c>
      <c r="F34" s="7">
        <f>Tabela110431067323245823232423245232342324235235810679[[#This Row],[PRICE IN EUR NET]]+G34*E34</f>
        <v>279.12136795615879</v>
      </c>
      <c r="G34" s="10">
        <v>0.14599999999999999</v>
      </c>
      <c r="I34" s="6"/>
      <c r="J34" t="s">
        <v>14</v>
      </c>
    </row>
    <row r="35" spans="1:14" x14ac:dyDescent="0.25">
      <c r="A35">
        <v>1</v>
      </c>
      <c r="B35" t="s">
        <v>97</v>
      </c>
      <c r="C35" t="s">
        <v>42</v>
      </c>
      <c r="D35" s="8">
        <v>309.024</v>
      </c>
      <c r="E35" s="8">
        <v>38.122875575184409</v>
      </c>
      <c r="F35" s="7">
        <f>Tabela110431067323245823232423245232342324235235810679[[#This Row],[PRICE IN EUR NET]]+G35*E35</f>
        <v>43.688815409161336</v>
      </c>
      <c r="G35" s="10">
        <v>0.14599999999999999</v>
      </c>
      <c r="I35" s="6"/>
      <c r="J35" t="s">
        <v>14</v>
      </c>
    </row>
    <row r="36" spans="1:14" x14ac:dyDescent="0.25">
      <c r="A36">
        <v>1</v>
      </c>
      <c r="B36" t="s">
        <v>98</v>
      </c>
      <c r="C36" t="s">
        <v>43</v>
      </c>
      <c r="D36" s="8">
        <v>183.28319999999999</v>
      </c>
      <c r="E36" s="8">
        <v>28.589266307489538</v>
      </c>
      <c r="F36" s="7">
        <f>Tabela110431067323245823232423245232342324235235810679[[#This Row],[PRICE IN EUR NET]]+G36*E36</f>
        <v>32.763299188383009</v>
      </c>
      <c r="G36" s="10">
        <v>0.14599999999999999</v>
      </c>
      <c r="I36" s="6"/>
      <c r="J36" t="s">
        <v>13</v>
      </c>
    </row>
    <row r="37" spans="1:14" x14ac:dyDescent="0.25">
      <c r="A37">
        <v>1</v>
      </c>
      <c r="B37" t="s">
        <v>99</v>
      </c>
      <c r="C37" t="s">
        <v>44</v>
      </c>
      <c r="D37" s="8">
        <v>641.49119999999994</v>
      </c>
      <c r="E37" s="8">
        <v>58.239877910606516</v>
      </c>
      <c r="F37" s="7">
        <f>Tabela110431067323245823232423245232342324235235810679[[#This Row],[PRICE IN EUR NET]]+G37*E37</f>
        <v>66.742900085555064</v>
      </c>
      <c r="G37" s="10">
        <v>0.14599999999999999</v>
      </c>
      <c r="I37" s="6"/>
      <c r="J37" t="s">
        <v>13</v>
      </c>
    </row>
    <row r="38" spans="1:14" x14ac:dyDescent="0.25">
      <c r="A38">
        <v>1</v>
      </c>
      <c r="B38" t="s">
        <v>100</v>
      </c>
      <c r="C38" t="s">
        <v>45</v>
      </c>
      <c r="D38" s="8">
        <v>260.53919999999999</v>
      </c>
      <c r="E38" s="8">
        <v>28.589266307489538</v>
      </c>
      <c r="F38" s="7">
        <f>Tabela110431067323245823232423245232342324235235810679[[#This Row],[PRICE IN EUR NET]]+G38*E38</f>
        <v>32.763299188383009</v>
      </c>
      <c r="G38" s="10">
        <v>0.14599999999999999</v>
      </c>
      <c r="I38" s="6"/>
      <c r="J38" t="s">
        <v>14</v>
      </c>
    </row>
    <row r="39" spans="1:14" x14ac:dyDescent="0.25">
      <c r="A39">
        <v>1</v>
      </c>
      <c r="B39" t="s">
        <v>101</v>
      </c>
      <c r="C39" t="s">
        <v>46</v>
      </c>
      <c r="D39" s="8">
        <v>731.00159999999994</v>
      </c>
      <c r="E39" s="8">
        <v>81.009087335537714</v>
      </c>
      <c r="F39" s="7">
        <f>Tabela110431067323245823232423245232342324235235810679[[#This Row],[PRICE IN EUR NET]]+G39*E39</f>
        <v>92.836414086526219</v>
      </c>
      <c r="G39" s="10">
        <v>0.14599999999999999</v>
      </c>
      <c r="I39" s="6"/>
      <c r="J39" t="s">
        <v>12</v>
      </c>
    </row>
    <row r="40" spans="1:14" x14ac:dyDescent="0.25">
      <c r="A40">
        <v>1</v>
      </c>
      <c r="B40" t="s">
        <v>102</v>
      </c>
      <c r="C40" t="s">
        <v>47</v>
      </c>
      <c r="D40" s="8">
        <v>27.68</v>
      </c>
      <c r="E40" s="8">
        <v>19.055657039794667</v>
      </c>
      <c r="F40" s="7">
        <f>Tabela110431067323245823232423245232342324235235810679[[#This Row],[PRICE IN EUR NET]]+G40*E40</f>
        <v>21.837782967604689</v>
      </c>
      <c r="G40" s="10">
        <v>0.14599999999999999</v>
      </c>
      <c r="I40" s="6"/>
      <c r="J40" t="s">
        <v>12</v>
      </c>
      <c r="L40" t="s">
        <v>77</v>
      </c>
    </row>
    <row r="41" spans="1:14" x14ac:dyDescent="0.25">
      <c r="A41">
        <v>1</v>
      </c>
      <c r="B41" t="s">
        <v>103</v>
      </c>
      <c r="C41" t="s">
        <v>48</v>
      </c>
      <c r="D41" s="8">
        <v>607.39200000000005</v>
      </c>
      <c r="E41" s="8">
        <v>58.591347376696646</v>
      </c>
      <c r="F41" s="7">
        <f>Tabela110431067323245823232423245232342324235235810679[[#This Row],[PRICE IN EUR NET]]+G41*E41</f>
        <v>66.442587925173996</v>
      </c>
      <c r="G41" s="10">
        <v>0.13400000000000001</v>
      </c>
      <c r="I41" s="6"/>
      <c r="J41" t="s">
        <v>13</v>
      </c>
      <c r="L41" s="15"/>
      <c r="M41" s="15"/>
      <c r="N41" s="15"/>
    </row>
    <row r="42" spans="1:14" x14ac:dyDescent="0.25">
      <c r="B42" s="12"/>
      <c r="D42" s="13"/>
      <c r="E42" s="14"/>
      <c r="F42" s="7"/>
      <c r="G42" s="10"/>
      <c r="I42" s="15"/>
      <c r="J42" s="15"/>
      <c r="K42" s="15"/>
      <c r="L42" s="15"/>
    </row>
    <row r="43" spans="1:14" x14ac:dyDescent="0.25">
      <c r="A43" s="2" t="s">
        <v>5</v>
      </c>
      <c r="B43" s="2" t="s">
        <v>6</v>
      </c>
      <c r="C43" s="2" t="s">
        <v>7</v>
      </c>
    </row>
    <row r="44" spans="1:14" x14ac:dyDescent="0.25">
      <c r="A44" s="4">
        <f>SUM(Tabela110431067323245823232423245232342324235235810679[WITH FUEL ADD])</f>
        <v>636.19646680694609</v>
      </c>
      <c r="B44" s="3">
        <v>4.3247</v>
      </c>
      <c r="C44" s="5">
        <f>A44*B44</f>
        <v>2751.3588599999998</v>
      </c>
    </row>
    <row r="46" spans="1:14" x14ac:dyDescent="0.25">
      <c r="A46" s="4"/>
      <c r="B46" s="3"/>
      <c r="C46" s="5"/>
    </row>
    <row r="47" spans="1:14" x14ac:dyDescent="0.25">
      <c r="A47" s="1" t="s">
        <v>20</v>
      </c>
    </row>
    <row r="49" spans="1:12" x14ac:dyDescent="0.25">
      <c r="A49" t="s">
        <v>0</v>
      </c>
      <c r="B49" t="s">
        <v>9</v>
      </c>
      <c r="C49" t="s">
        <v>1</v>
      </c>
      <c r="D49" t="s">
        <v>2</v>
      </c>
      <c r="E49" s="8" t="s">
        <v>3</v>
      </c>
      <c r="F49" t="s">
        <v>8</v>
      </c>
      <c r="G49" t="s">
        <v>4</v>
      </c>
    </row>
    <row r="50" spans="1:12" x14ac:dyDescent="0.25">
      <c r="A50">
        <v>1</v>
      </c>
      <c r="B50" t="s">
        <v>104</v>
      </c>
      <c r="C50" t="s">
        <v>49</v>
      </c>
      <c r="D50" s="8">
        <v>319.68</v>
      </c>
      <c r="E50" s="8">
        <v>38.188219489032498</v>
      </c>
      <c r="F50" s="7">
        <f>Tabela1104310673232458232324232452323423242352358106793[[#This Row],[PRICE IN EUR NET]]+G50*E50</f>
        <v>43.76369953443124</v>
      </c>
      <c r="G50" s="10">
        <v>0.14599999999999999</v>
      </c>
      <c r="I50" s="6"/>
      <c r="J50" t="s">
        <v>13</v>
      </c>
    </row>
    <row r="51" spans="1:12" x14ac:dyDescent="0.25">
      <c r="A51">
        <v>1</v>
      </c>
      <c r="B51" t="s">
        <v>105</v>
      </c>
      <c r="C51" t="s">
        <v>50</v>
      </c>
      <c r="D51" s="8">
        <v>1835.2962</v>
      </c>
      <c r="E51" s="8">
        <v>232.24932249322492</v>
      </c>
      <c r="F51" s="7">
        <f>Tabela1104310673232458232324232452323423242352358106793[[#This Row],[PRICE IN EUR NET]]+G51*E51</f>
        <v>266.15772357723574</v>
      </c>
      <c r="G51" s="10">
        <v>0.14599999999999999</v>
      </c>
      <c r="I51" s="6"/>
      <c r="J51" t="s">
        <v>15</v>
      </c>
    </row>
    <row r="52" spans="1:12" x14ac:dyDescent="0.25">
      <c r="A52">
        <v>1</v>
      </c>
      <c r="B52" t="s">
        <v>106</v>
      </c>
      <c r="C52" t="s">
        <v>51</v>
      </c>
      <c r="D52" s="8">
        <v>11.4</v>
      </c>
      <c r="E52" s="8">
        <v>9.5499502003567027</v>
      </c>
      <c r="F52" s="7">
        <f>Tabela1104310673232458232324232452323423242352358106793[[#This Row],[PRICE IN EUR NET]]+G52*E52</f>
        <v>10.944242929608782</v>
      </c>
      <c r="G52" s="10">
        <v>0.14599999999999999</v>
      </c>
      <c r="I52" s="6"/>
      <c r="J52" t="s">
        <v>13</v>
      </c>
      <c r="L52" t="s">
        <v>77</v>
      </c>
    </row>
    <row r="53" spans="1:12" x14ac:dyDescent="0.25">
      <c r="A53">
        <v>1</v>
      </c>
      <c r="B53" t="s">
        <v>107</v>
      </c>
      <c r="C53" t="s">
        <v>52</v>
      </c>
      <c r="D53" s="8">
        <v>390.00960000000003</v>
      </c>
      <c r="E53" s="8">
        <v>38.188219489032498</v>
      </c>
      <c r="F53" s="7">
        <f>Tabela1104310673232458232324232452323423242352358106793[[#This Row],[PRICE IN EUR NET]]+G53*E53</f>
        <v>43.76369953443124</v>
      </c>
      <c r="G53" s="10">
        <v>0.14599999999999999</v>
      </c>
      <c r="I53" s="6"/>
      <c r="J53" t="s">
        <v>14</v>
      </c>
    </row>
    <row r="54" spans="1:12" x14ac:dyDescent="0.25">
      <c r="B54" s="12"/>
      <c r="D54" s="13"/>
      <c r="E54" s="14"/>
      <c r="F54" s="7"/>
      <c r="G54" s="10"/>
    </row>
    <row r="55" spans="1:12" x14ac:dyDescent="0.25">
      <c r="A55" s="2" t="s">
        <v>5</v>
      </c>
      <c r="B55" s="2" t="s">
        <v>6</v>
      </c>
      <c r="C55" s="2" t="s">
        <v>7</v>
      </c>
    </row>
    <row r="56" spans="1:12" x14ac:dyDescent="0.25">
      <c r="A56" s="4">
        <f>SUM(Tabela1104310673232458232324232452323423242352358106793[WITH FUEL ADD])</f>
        <v>364.62936557570697</v>
      </c>
      <c r="B56" s="3">
        <v>4.3173000000000004</v>
      </c>
      <c r="C56" s="5">
        <f>A56*B56</f>
        <v>1574.2143599999999</v>
      </c>
    </row>
    <row r="58" spans="1:12" x14ac:dyDescent="0.25">
      <c r="A58" s="4"/>
      <c r="B58" s="3"/>
      <c r="C58" s="5"/>
    </row>
    <row r="59" spans="1:12" x14ac:dyDescent="0.25">
      <c r="A59" s="1" t="s">
        <v>21</v>
      </c>
    </row>
    <row r="61" spans="1:12" x14ac:dyDescent="0.25">
      <c r="A61" t="s">
        <v>0</v>
      </c>
      <c r="B61" t="s">
        <v>9</v>
      </c>
      <c r="C61" t="s">
        <v>1</v>
      </c>
      <c r="D61" t="s">
        <v>2</v>
      </c>
      <c r="E61" s="8" t="s">
        <v>3</v>
      </c>
      <c r="F61" t="s">
        <v>8</v>
      </c>
      <c r="G61" t="s">
        <v>4</v>
      </c>
    </row>
    <row r="62" spans="1:12" x14ac:dyDescent="0.25">
      <c r="A62">
        <v>1</v>
      </c>
      <c r="B62" t="s">
        <v>108</v>
      </c>
      <c r="C62" t="s">
        <v>53</v>
      </c>
      <c r="D62" s="8">
        <v>367.63200000000001</v>
      </c>
      <c r="E62" s="8">
        <v>38.187993899902956</v>
      </c>
      <c r="F62" s="7">
        <f>Tabela11043106732324582323242324523234232423523581067932[[#This Row],[PRICE IN EUR NET]]+G62*E62</f>
        <v>43.76344100928879</v>
      </c>
      <c r="G62" s="10">
        <v>0.14599999999999999</v>
      </c>
      <c r="I62" s="6"/>
      <c r="J62" t="s">
        <v>14</v>
      </c>
    </row>
    <row r="63" spans="1:12" x14ac:dyDescent="0.25">
      <c r="A63">
        <v>1</v>
      </c>
      <c r="B63" t="s">
        <v>109</v>
      </c>
      <c r="C63" t="s">
        <v>54</v>
      </c>
      <c r="D63" s="8">
        <v>230.1696</v>
      </c>
      <c r="E63" s="8">
        <v>28.638107121401173</v>
      </c>
      <c r="F63" s="7">
        <f>Tabela11043106732324582323242324523234232423523581067932[[#This Row],[PRICE IN EUR NET]]+G63*E63</f>
        <v>32.819270761125743</v>
      </c>
      <c r="G63" s="10">
        <v>0.14599999999999999</v>
      </c>
      <c r="I63" s="6"/>
      <c r="J63" t="s">
        <v>13</v>
      </c>
    </row>
    <row r="64" spans="1:12" x14ac:dyDescent="0.25">
      <c r="A64">
        <v>1</v>
      </c>
      <c r="B64" t="s">
        <v>110</v>
      </c>
      <c r="C64" t="s">
        <v>55</v>
      </c>
      <c r="D64" s="8">
        <v>2125.8720000000003</v>
      </c>
      <c r="E64" s="8">
        <v>177.67919035075559</v>
      </c>
      <c r="F64" s="7">
        <f>Tabela11043106732324582323242324523234232423523581067932[[#This Row],[PRICE IN EUR NET]]+G64*E64</f>
        <v>203.6203521419659</v>
      </c>
      <c r="G64" s="10">
        <v>0.14599999999999999</v>
      </c>
      <c r="I64" s="6"/>
      <c r="J64" t="s">
        <v>13</v>
      </c>
    </row>
    <row r="65" spans="1:12" x14ac:dyDescent="0.25">
      <c r="A65">
        <v>1</v>
      </c>
      <c r="B65" t="s">
        <v>111</v>
      </c>
      <c r="C65" t="s">
        <v>56</v>
      </c>
      <c r="D65" s="8">
        <v>802.3968000000001</v>
      </c>
      <c r="E65" s="8">
        <v>78.499468552151214</v>
      </c>
      <c r="F65" s="7">
        <f>Tabela11043106732324582323242324523234232423523581067932[[#This Row],[PRICE IN EUR NET]]+G65*E65</f>
        <v>89.960390960765295</v>
      </c>
      <c r="G65" s="10">
        <v>0.14599999999999999</v>
      </c>
      <c r="I65" s="6"/>
      <c r="J65" t="s">
        <v>13</v>
      </c>
    </row>
    <row r="66" spans="1:12" x14ac:dyDescent="0.25">
      <c r="A66">
        <v>1</v>
      </c>
      <c r="B66" t="s">
        <v>112</v>
      </c>
      <c r="C66" t="s">
        <v>57</v>
      </c>
      <c r="D66" s="8">
        <v>277.05599999999998</v>
      </c>
      <c r="E66" s="8">
        <v>28.638107121401173</v>
      </c>
      <c r="F66" s="7">
        <f>Tabela11043106732324582323242324523234232423523581067932[[#This Row],[PRICE IN EUR NET]]+G66*E66</f>
        <v>32.819270761125743</v>
      </c>
      <c r="G66" s="10">
        <v>0.14599999999999999</v>
      </c>
      <c r="I66" s="6"/>
      <c r="J66" t="s">
        <v>13</v>
      </c>
    </row>
    <row r="67" spans="1:12" x14ac:dyDescent="0.25">
      <c r="A67">
        <v>1</v>
      </c>
      <c r="B67" t="s">
        <v>113</v>
      </c>
      <c r="C67" t="s">
        <v>58</v>
      </c>
      <c r="D67" s="8">
        <v>1502.6292000000001</v>
      </c>
      <c r="E67" s="8">
        <v>128.88996718887194</v>
      </c>
      <c r="F67" s="7">
        <f>Tabela11043106732324582323242324523234232423523581067932[[#This Row],[PRICE IN EUR NET]]+G67*E67</f>
        <v>147.70790239844723</v>
      </c>
      <c r="G67" s="10">
        <v>0.14599999999999999</v>
      </c>
      <c r="I67" s="6"/>
      <c r="J67" t="s">
        <v>13</v>
      </c>
    </row>
    <row r="68" spans="1:12" x14ac:dyDescent="0.25">
      <c r="A68">
        <v>1</v>
      </c>
      <c r="B68" t="s">
        <v>114</v>
      </c>
      <c r="C68" t="s">
        <v>59</v>
      </c>
      <c r="D68" s="8">
        <v>255.744</v>
      </c>
      <c r="E68" s="8">
        <v>28.638107121401173</v>
      </c>
      <c r="F68" s="7">
        <f>Tabela11043106732324582323242324523234232423523581067932[[#This Row],[PRICE IN EUR NET]]+G68*E68</f>
        <v>32.819270761125743</v>
      </c>
      <c r="G68" s="10">
        <v>0.14599999999999999</v>
      </c>
      <c r="I68" s="6"/>
      <c r="J68" t="s">
        <v>13</v>
      </c>
    </row>
    <row r="69" spans="1:12" x14ac:dyDescent="0.25">
      <c r="A69">
        <v>1</v>
      </c>
      <c r="B69" t="s">
        <v>115</v>
      </c>
      <c r="C69" t="s">
        <v>60</v>
      </c>
      <c r="D69" s="8">
        <v>767.23199999999997</v>
      </c>
      <c r="E69" s="8">
        <v>72.658163501086008</v>
      </c>
      <c r="F69" s="7">
        <f>Tabela11043106732324582323242324523234232423523581067932[[#This Row],[PRICE IN EUR NET]]+G69*E69</f>
        <v>83.266255372244558</v>
      </c>
      <c r="G69" s="10">
        <v>0.14599999999999999</v>
      </c>
      <c r="I69" s="6"/>
      <c r="J69" t="s">
        <v>13</v>
      </c>
    </row>
    <row r="70" spans="1:12" x14ac:dyDescent="0.25">
      <c r="A70">
        <v>1</v>
      </c>
      <c r="B70" t="s">
        <v>116</v>
      </c>
      <c r="C70" t="s">
        <v>61</v>
      </c>
      <c r="D70" s="8">
        <v>164.6352</v>
      </c>
      <c r="E70" s="8">
        <v>28.638107121401173</v>
      </c>
      <c r="F70" s="7">
        <f>Tabela11043106732324582323242324523234232423523581067932[[#This Row],[PRICE IN EUR NET]]+G70*E70</f>
        <v>32.819270761125743</v>
      </c>
      <c r="G70" s="10">
        <v>0.14599999999999999</v>
      </c>
      <c r="I70" s="6"/>
      <c r="J70" t="s">
        <v>14</v>
      </c>
    </row>
    <row r="71" spans="1:12" x14ac:dyDescent="0.25">
      <c r="A71">
        <v>1</v>
      </c>
      <c r="B71" t="s">
        <v>117</v>
      </c>
      <c r="C71" t="s">
        <v>62</v>
      </c>
      <c r="D71" s="8">
        <v>316.48320000000001</v>
      </c>
      <c r="E71" s="8">
        <v>38.187993899902956</v>
      </c>
      <c r="F71" s="7">
        <f>Tabela11043106732324582323242324523234232423523581067932[[#This Row],[PRICE IN EUR NET]]+G71*E71</f>
        <v>43.76344100928879</v>
      </c>
      <c r="G71" s="10">
        <v>0.14599999999999999</v>
      </c>
      <c r="I71" s="6"/>
      <c r="J71" t="s">
        <v>14</v>
      </c>
    </row>
    <row r="72" spans="1:12" x14ac:dyDescent="0.25">
      <c r="A72">
        <v>1</v>
      </c>
      <c r="B72" t="s">
        <v>118</v>
      </c>
      <c r="C72" t="s">
        <v>63</v>
      </c>
      <c r="D72" s="8">
        <v>3.49</v>
      </c>
      <c r="E72" s="8">
        <v>9.5498867785017794</v>
      </c>
      <c r="F72" s="7">
        <f>Tabela11043106732324582323242324523234232423523581067932[[#This Row],[PRICE IN EUR NET]]+G72*E72</f>
        <v>10.944170248163038</v>
      </c>
      <c r="G72" s="10">
        <v>0.14599999999999999</v>
      </c>
      <c r="I72" s="6"/>
      <c r="J72" t="s">
        <v>13</v>
      </c>
      <c r="L72" t="s">
        <v>130</v>
      </c>
    </row>
    <row r="73" spans="1:12" x14ac:dyDescent="0.25">
      <c r="A73">
        <v>1</v>
      </c>
      <c r="B73" t="s">
        <v>119</v>
      </c>
      <c r="C73" t="s">
        <v>64</v>
      </c>
      <c r="D73" s="8">
        <v>127.872</v>
      </c>
      <c r="E73" s="8">
        <v>28.638107121401173</v>
      </c>
      <c r="F73" s="7">
        <f>Tabela11043106732324582323242324523234232423523581067932[[#This Row],[PRICE IN EUR NET]]+G73*E73</f>
        <v>32.819270761125743</v>
      </c>
      <c r="G73" s="10">
        <v>0.14599999999999999</v>
      </c>
      <c r="I73" s="6"/>
      <c r="J73" t="s">
        <v>13</v>
      </c>
    </row>
    <row r="74" spans="1:12" x14ac:dyDescent="0.25">
      <c r="A74">
        <v>1</v>
      </c>
      <c r="B74" t="s">
        <v>120</v>
      </c>
      <c r="C74" t="s">
        <v>65</v>
      </c>
      <c r="D74" s="8">
        <v>466.7328</v>
      </c>
      <c r="E74" s="8">
        <v>47.737880678404736</v>
      </c>
      <c r="F74" s="7">
        <f>Tabela11043106732324582323242324523234232423523581067932[[#This Row],[PRICE IN EUR NET]]+G74*E74</f>
        <v>54.707611257451831</v>
      </c>
      <c r="G74" s="10">
        <v>0.14599999999999999</v>
      </c>
      <c r="I74" s="6"/>
      <c r="J74" t="s">
        <v>13</v>
      </c>
    </row>
    <row r="75" spans="1:12" x14ac:dyDescent="0.25">
      <c r="A75">
        <v>1</v>
      </c>
      <c r="B75" t="s">
        <v>121</v>
      </c>
      <c r="C75" t="s">
        <v>66</v>
      </c>
      <c r="D75" s="8">
        <v>437.96159999999998</v>
      </c>
      <c r="E75" s="8">
        <v>47.737880678404736</v>
      </c>
      <c r="F75" s="7">
        <f>Tabela11043106732324582323242324523234232423523581067932[[#This Row],[PRICE IN EUR NET]]+G75*E75</f>
        <v>54.707611257451831</v>
      </c>
      <c r="G75" s="10">
        <v>0.14599999999999999</v>
      </c>
      <c r="I75" s="6"/>
      <c r="J75" t="s">
        <v>13</v>
      </c>
    </row>
    <row r="76" spans="1:12" x14ac:dyDescent="0.25">
      <c r="A76">
        <v>1</v>
      </c>
      <c r="B76" t="s">
        <v>122</v>
      </c>
      <c r="C76" t="s">
        <v>67</v>
      </c>
      <c r="D76" s="8">
        <v>431.56800000000004</v>
      </c>
      <c r="E76" s="8">
        <v>47.737880678404736</v>
      </c>
      <c r="F76" s="7">
        <f>Tabela11043106732324582323242324523234232423523581067932[[#This Row],[PRICE IN EUR NET]]+G76*E76</f>
        <v>54.707611257451831</v>
      </c>
      <c r="G76" s="10">
        <v>0.14599999999999999</v>
      </c>
      <c r="I76" s="6"/>
      <c r="J76" t="s">
        <v>13</v>
      </c>
    </row>
    <row r="77" spans="1:12" x14ac:dyDescent="0.25">
      <c r="A77">
        <v>1</v>
      </c>
      <c r="C77" t="s">
        <v>68</v>
      </c>
      <c r="D77" s="8">
        <v>173.4264</v>
      </c>
      <c r="E77" s="8">
        <v>51.608207403299595</v>
      </c>
      <c r="F77" s="7">
        <f>Tabela11043106732324582323242324523234232423523581067932[[#This Row],[PRICE IN EUR NET]]+G77*E77</f>
        <v>59.143005684181333</v>
      </c>
      <c r="G77" s="10">
        <v>0.14599999999999999</v>
      </c>
      <c r="I77" s="6"/>
      <c r="J77" t="s">
        <v>76</v>
      </c>
    </row>
    <row r="78" spans="1:12" x14ac:dyDescent="0.25">
      <c r="A78">
        <v>1</v>
      </c>
      <c r="B78" t="s">
        <v>123</v>
      </c>
      <c r="C78" t="s">
        <v>69</v>
      </c>
      <c r="D78" s="8">
        <v>164.6352</v>
      </c>
      <c r="E78" s="8">
        <v>28.638107121401173</v>
      </c>
      <c r="F78" s="7">
        <f>Tabela11043106732324582323242324523234232423523581067932[[#This Row],[PRICE IN EUR NET]]+G78*E78</f>
        <v>32.819270761125743</v>
      </c>
      <c r="G78" s="10">
        <v>0.14599999999999999</v>
      </c>
      <c r="I78" s="6"/>
      <c r="J78" t="s">
        <v>14</v>
      </c>
    </row>
    <row r="79" spans="1:12" x14ac:dyDescent="0.25">
      <c r="B79" s="12"/>
      <c r="D79" s="13"/>
      <c r="E79" s="14"/>
      <c r="F79" s="7"/>
      <c r="G79" s="10"/>
    </row>
    <row r="80" spans="1:12" x14ac:dyDescent="0.25">
      <c r="A80" s="2" t="s">
        <v>5</v>
      </c>
      <c r="B80" s="2" t="s">
        <v>6</v>
      </c>
      <c r="C80" s="2" t="s">
        <v>7</v>
      </c>
    </row>
    <row r="81" spans="1:10" x14ac:dyDescent="0.25">
      <c r="A81" s="4">
        <f>SUM(Tabela11043106732324582323242324523234232423523581067932[WITH FUEL ADD])</f>
        <v>1043.2074171634549</v>
      </c>
      <c r="B81" s="3">
        <v>4.3277999999999999</v>
      </c>
      <c r="C81" s="5">
        <f>A81*B81</f>
        <v>4514.79306</v>
      </c>
    </row>
    <row r="84" spans="1:10" x14ac:dyDescent="0.25">
      <c r="A84" s="1" t="s">
        <v>22</v>
      </c>
    </row>
    <row r="86" spans="1:10" x14ac:dyDescent="0.25">
      <c r="A86" t="s">
        <v>0</v>
      </c>
      <c r="B86" t="s">
        <v>9</v>
      </c>
      <c r="C86" t="s">
        <v>1</v>
      </c>
      <c r="D86" t="s">
        <v>2</v>
      </c>
      <c r="E86" s="8" t="s">
        <v>3</v>
      </c>
      <c r="F86" t="s">
        <v>8</v>
      </c>
      <c r="G86" t="s">
        <v>4</v>
      </c>
      <c r="I86" s="6"/>
      <c r="J86" t="s">
        <v>12</v>
      </c>
    </row>
    <row r="87" spans="1:10" x14ac:dyDescent="0.25">
      <c r="A87">
        <v>1</v>
      </c>
      <c r="B87" t="s">
        <v>124</v>
      </c>
      <c r="C87" t="s">
        <v>70</v>
      </c>
      <c r="D87" s="8">
        <v>32</v>
      </c>
      <c r="E87" s="8">
        <v>42.958443651433178</v>
      </c>
      <c r="F87" s="7">
        <f>Tabela110431067323245823232423245232342324235235810679324[[#This Row],[PRICE IN EUR NET]]+G87*E87</f>
        <v>49.23037642454242</v>
      </c>
      <c r="G87" s="10">
        <v>0.14599999999999999</v>
      </c>
      <c r="I87" s="6"/>
      <c r="J87" t="s">
        <v>12</v>
      </c>
    </row>
    <row r="88" spans="1:10" x14ac:dyDescent="0.25">
      <c r="A88">
        <v>1</v>
      </c>
      <c r="B88" t="s">
        <v>125</v>
      </c>
      <c r="C88" t="s">
        <v>71</v>
      </c>
      <c r="D88" s="8">
        <v>61</v>
      </c>
      <c r="E88" s="8">
        <v>42.958443651433178</v>
      </c>
      <c r="F88" s="7">
        <f>Tabela110431067323245823232423245232342324235235810679324[[#This Row],[PRICE IN EUR NET]]+G88*E88</f>
        <v>49.23037642454242</v>
      </c>
      <c r="G88" s="10">
        <v>0.14599999999999999</v>
      </c>
      <c r="I88" s="6"/>
      <c r="J88" t="s">
        <v>13</v>
      </c>
    </row>
    <row r="89" spans="1:10" x14ac:dyDescent="0.25">
      <c r="A89">
        <v>1</v>
      </c>
      <c r="B89" t="s">
        <v>126</v>
      </c>
      <c r="C89" t="s">
        <v>72</v>
      </c>
      <c r="D89" s="8">
        <v>69</v>
      </c>
      <c r="E89" s="8">
        <v>28.638195004029011</v>
      </c>
      <c r="F89" s="7">
        <f>Tabela110431067323245823232423245232342324235235810679324[[#This Row],[PRICE IN EUR NET]]+G89*E89</f>
        <v>32.819371474617249</v>
      </c>
      <c r="G89" s="10">
        <v>0.14599999999999999</v>
      </c>
      <c r="I89" s="6"/>
      <c r="J89" t="s">
        <v>12</v>
      </c>
    </row>
    <row r="90" spans="1:10" x14ac:dyDescent="0.25">
      <c r="A90">
        <v>1</v>
      </c>
      <c r="B90" t="s">
        <v>127</v>
      </c>
      <c r="C90" t="s">
        <v>73</v>
      </c>
      <c r="D90" s="8">
        <v>200</v>
      </c>
      <c r="E90" s="8">
        <v>52.508345804075056</v>
      </c>
      <c r="F90" s="7">
        <f>Tabela110431067323245823232423245232342324235235810679324[[#This Row],[PRICE IN EUR NET]]+G90*E90</f>
        <v>60.174564291470013</v>
      </c>
      <c r="G90" s="10">
        <v>0.14599999999999999</v>
      </c>
      <c r="I90" s="6"/>
      <c r="J90" t="s">
        <v>12</v>
      </c>
    </row>
    <row r="91" spans="1:10" x14ac:dyDescent="0.25">
      <c r="A91">
        <v>1</v>
      </c>
      <c r="B91" t="s">
        <v>128</v>
      </c>
      <c r="C91" t="s">
        <v>74</v>
      </c>
      <c r="D91" s="8">
        <v>53</v>
      </c>
      <c r="E91" s="8">
        <v>42.958443651433178</v>
      </c>
      <c r="F91" s="7">
        <f>Tabela110431067323245823232423245232342324235235810679324[[#This Row],[PRICE IN EUR NET]]+G91*E91</f>
        <v>49.23037642454242</v>
      </c>
      <c r="G91" s="10">
        <v>0.14599999999999999</v>
      </c>
      <c r="I91" s="6"/>
      <c r="J91" t="s">
        <v>12</v>
      </c>
    </row>
    <row r="92" spans="1:10" x14ac:dyDescent="0.25">
      <c r="A92">
        <v>1</v>
      </c>
      <c r="B92" t="s">
        <v>129</v>
      </c>
      <c r="C92" t="s">
        <v>75</v>
      </c>
      <c r="D92" s="8">
        <v>77</v>
      </c>
      <c r="E92" s="8">
        <v>42.958443651433178</v>
      </c>
      <c r="F92" s="7">
        <f>Tabela110431067323245823232423245232342324235235810679324[[#This Row],[PRICE IN EUR NET]]+G92*E92</f>
        <v>49.23037642454242</v>
      </c>
      <c r="G92" s="10">
        <v>0.14599999999999999</v>
      </c>
      <c r="I92" s="6"/>
      <c r="J92" t="s">
        <v>13</v>
      </c>
    </row>
    <row r="93" spans="1:10" x14ac:dyDescent="0.25">
      <c r="B93" s="12"/>
      <c r="D93" s="13"/>
      <c r="E93" s="14"/>
      <c r="F93" s="7"/>
      <c r="G93" s="10"/>
    </row>
    <row r="94" spans="1:10" x14ac:dyDescent="0.25">
      <c r="A94" s="2" t="s">
        <v>5</v>
      </c>
      <c r="B94" s="2" t="s">
        <v>6</v>
      </c>
      <c r="C94" s="2" t="s">
        <v>7</v>
      </c>
    </row>
    <row r="95" spans="1:10" x14ac:dyDescent="0.25">
      <c r="A95" s="4">
        <f>SUM(Tabela110431067323245823232423245232342324235235810679324[WITH FUEL ADD])</f>
        <v>289.91544146425696</v>
      </c>
      <c r="B95" s="3">
        <v>4.3434999999999997</v>
      </c>
      <c r="C95" s="5">
        <f>A95*B95</f>
        <v>1259.2477200000001</v>
      </c>
    </row>
    <row r="96" spans="1:10" x14ac:dyDescent="0.25">
      <c r="A96" s="4"/>
      <c r="B96" s="3"/>
      <c r="C96" s="5"/>
    </row>
    <row r="97" spans="1:3" x14ac:dyDescent="0.25">
      <c r="A97" s="4"/>
      <c r="B97" s="3"/>
      <c r="C97" s="5"/>
    </row>
    <row r="98" spans="1:3" x14ac:dyDescent="0.25">
      <c r="A98" s="2" t="s">
        <v>10</v>
      </c>
      <c r="C98" s="2" t="s">
        <v>11</v>
      </c>
    </row>
    <row r="99" spans="1:3" x14ac:dyDescent="0.25">
      <c r="A99" s="4">
        <f>A28+A44+A56+A81+A95</f>
        <v>4184.2897602188195</v>
      </c>
      <c r="C99" s="9">
        <f>C28+C44+C56+C81+C95</f>
        <v>18136.385399999999</v>
      </c>
    </row>
    <row r="116" spans="9:10" x14ac:dyDescent="0.25">
      <c r="I116" s="6"/>
      <c r="J116" t="s">
        <v>14</v>
      </c>
    </row>
    <row r="117" spans="9:10" x14ac:dyDescent="0.25">
      <c r="I117" s="6"/>
      <c r="J117" t="s">
        <v>12</v>
      </c>
    </row>
    <row r="118" spans="9:10" x14ac:dyDescent="0.25">
      <c r="I118" s="6"/>
      <c r="J118" t="s">
        <v>13</v>
      </c>
    </row>
    <row r="119" spans="9:10" x14ac:dyDescent="0.25">
      <c r="I119" s="6"/>
      <c r="J119" t="s">
        <v>13</v>
      </c>
    </row>
    <row r="120" spans="9:10" x14ac:dyDescent="0.25">
      <c r="I120" s="6"/>
      <c r="J120" t="s">
        <v>14</v>
      </c>
    </row>
    <row r="121" spans="9:10" x14ac:dyDescent="0.25">
      <c r="I121" s="6"/>
      <c r="J121" t="s">
        <v>14</v>
      </c>
    </row>
    <row r="122" spans="9:10" x14ac:dyDescent="0.25">
      <c r="I122" s="6"/>
      <c r="J122" t="s">
        <v>12</v>
      </c>
    </row>
    <row r="123" spans="9:10" x14ac:dyDescent="0.25">
      <c r="I123" s="6"/>
      <c r="J123" t="s">
        <v>12</v>
      </c>
    </row>
    <row r="124" spans="9:10" x14ac:dyDescent="0.25">
      <c r="I124" s="6"/>
      <c r="J124" t="s">
        <v>13</v>
      </c>
    </row>
    <row r="125" spans="9:10" x14ac:dyDescent="0.25">
      <c r="I125" s="6"/>
      <c r="J125" t="s">
        <v>13</v>
      </c>
    </row>
    <row r="126" spans="9:10" x14ac:dyDescent="0.25">
      <c r="I126" s="6"/>
      <c r="J126" t="s">
        <v>13</v>
      </c>
    </row>
    <row r="127" spans="9:10" x14ac:dyDescent="0.25">
      <c r="I127" s="6"/>
      <c r="J127" t="s">
        <v>13</v>
      </c>
    </row>
    <row r="128" spans="9:10" x14ac:dyDescent="0.25">
      <c r="I128" s="6"/>
      <c r="J128" t="s">
        <v>14</v>
      </c>
    </row>
    <row r="129" spans="9:10" x14ac:dyDescent="0.25">
      <c r="I129" s="6"/>
      <c r="J129" t="s">
        <v>14</v>
      </c>
    </row>
    <row r="130" spans="9:10" x14ac:dyDescent="0.25">
      <c r="I130" s="6"/>
      <c r="J130" t="s">
        <v>13</v>
      </c>
    </row>
    <row r="131" spans="9:10" x14ac:dyDescent="0.25">
      <c r="I131" s="6"/>
      <c r="J131" t="s">
        <v>13</v>
      </c>
    </row>
    <row r="132" spans="9:10" x14ac:dyDescent="0.25">
      <c r="I132" s="6"/>
      <c r="J132" t="s">
        <v>13</v>
      </c>
    </row>
    <row r="133" spans="9:10" x14ac:dyDescent="0.25">
      <c r="I133" s="6"/>
      <c r="J133" t="s">
        <v>14</v>
      </c>
    </row>
    <row r="134" spans="9:10" x14ac:dyDescent="0.25">
      <c r="I134" s="6"/>
      <c r="J134" t="s">
        <v>14</v>
      </c>
    </row>
  </sheetData>
  <phoneticPr fontId="12" type="noConversion"/>
  <pageMargins left="0.7" right="0.7" top="0.75" bottom="0.75" header="0.3" footer="0.3"/>
  <pageSetup paperSize="9" scale="30"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2D3A8741C6874AB8E55E49028FFCE2" ma:contentTypeVersion="10" ma:contentTypeDescription="Utwórz nowy dokument." ma:contentTypeScope="" ma:versionID="61e564abf5a134f9b35c1b81b37a5420">
  <xsd:schema xmlns:xsd="http://www.w3.org/2001/XMLSchema" xmlns:xs="http://www.w3.org/2001/XMLSchema" xmlns:p="http://schemas.microsoft.com/office/2006/metadata/properties" xmlns:ns2="3dd8041d-8bf9-4056-965e-7b7b1de8a1f8" xmlns:ns3="d0465b90-1c67-42b3-a581-55d48c836e47" targetNamespace="http://schemas.microsoft.com/office/2006/metadata/properties" ma:root="true" ma:fieldsID="8fbed8044fa4ff46b644755707d0e5de" ns2:_="" ns3:_="">
    <xsd:import namespace="3dd8041d-8bf9-4056-965e-7b7b1de8a1f8"/>
    <xsd:import namespace="d0465b90-1c67-42b3-a581-55d48c836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8041d-8bf9-4056-965e-7b7b1de8a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65b90-1c67-42b3-a581-55d48c836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6B960D-D244-4D54-9F03-25A8174A1F65}"/>
</file>

<file path=customXml/itemProps2.xml><?xml version="1.0" encoding="utf-8"?>
<ds:datastoreItem xmlns:ds="http://schemas.openxmlformats.org/officeDocument/2006/customXml" ds:itemID="{925E7257-B6C1-4166-B98C-8C4F2131E49F}"/>
</file>

<file path=customXml/itemProps3.xml><?xml version="1.0" encoding="utf-8"?>
<ds:datastoreItem xmlns:ds="http://schemas.openxmlformats.org/officeDocument/2006/customXml" ds:itemID="{EE05B45D-CB43-4577-AF4D-E40C559B9D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kszurpa</dc:creator>
  <cp:lastModifiedBy>jjonca</cp:lastModifiedBy>
  <cp:lastPrinted>2021-12-14T13:47:28Z</cp:lastPrinted>
  <dcterms:created xsi:type="dcterms:W3CDTF">2019-05-21T10:43:13Z</dcterms:created>
  <dcterms:modified xsi:type="dcterms:W3CDTF">2024-02-21T08:56:36Z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0x0101004C2D3A8741C6874AB8E55E49028FFCE2</vt:lpwstr>
  </property>
</Properties>
</file>