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onca\Desktop\do wysłania\raporty dla klientów\action\"/>
    </mc:Choice>
  </mc:AlternateContent>
  <xr:revisionPtr revIDLastSave="0" documentId="13_ncr:1_{2E6E0FC3-01B1-4492-8A01-02D6900FF9EE}" xr6:coauthVersionLast="47" xr6:coauthVersionMax="47" xr10:uidLastSave="{00000000-0000-0000-0000-000000000000}"/>
  <bookViews>
    <workbookView xWindow="-105" yWindow="0" windowWidth="14610" windowHeight="15585" xr2:uid="{5D1465A8-0E5B-4E11-BE60-1C9967BD379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5" i="1" l="1"/>
  <c r="F156" i="1"/>
  <c r="F157" i="1"/>
  <c r="F158" i="1"/>
  <c r="F159" i="1"/>
  <c r="F160" i="1"/>
  <c r="F161" i="1"/>
  <c r="F162" i="1"/>
  <c r="F105" i="1"/>
  <c r="F106" i="1"/>
  <c r="F107" i="1"/>
  <c r="F64" i="1"/>
  <c r="F65" i="1"/>
  <c r="F66" i="1"/>
  <c r="F67" i="1"/>
  <c r="F68" i="1"/>
  <c r="F69" i="1"/>
  <c r="F70" i="1"/>
  <c r="F71" i="1"/>
  <c r="F72" i="1"/>
  <c r="F73" i="1"/>
  <c r="F74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8" i="1"/>
  <c r="F17" i="1"/>
  <c r="F16" i="1"/>
  <c r="A34" i="1" l="1"/>
  <c r="C34" i="1" s="1"/>
  <c r="F7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A10" i="1" l="1"/>
  <c r="F154" i="1"/>
  <c r="F153" i="1"/>
  <c r="F152" i="1"/>
  <c r="F92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87" i="1"/>
  <c r="F88" i="1"/>
  <c r="F89" i="1"/>
  <c r="F90" i="1"/>
  <c r="F91" i="1"/>
  <c r="F93" i="1"/>
  <c r="F94" i="1"/>
  <c r="F95" i="1"/>
  <c r="F96" i="1"/>
  <c r="F97" i="1"/>
  <c r="F98" i="1"/>
  <c r="F99" i="1"/>
  <c r="F100" i="1"/>
  <c r="F101" i="1"/>
  <c r="F102" i="1"/>
  <c r="F103" i="1"/>
  <c r="F10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85" i="1"/>
  <c r="F86" i="1"/>
  <c r="F84" i="1"/>
  <c r="F83" i="1"/>
  <c r="C10" i="1" l="1"/>
  <c r="A164" i="1"/>
  <c r="A147" i="1"/>
  <c r="C147" i="1" s="1"/>
  <c r="A58" i="1"/>
  <c r="A109" i="1"/>
  <c r="A77" i="1"/>
  <c r="A170" i="1" l="1"/>
  <c r="C164" i="1"/>
  <c r="C109" i="1"/>
  <c r="C58" i="1"/>
  <c r="C77" i="1"/>
  <c r="C170" i="1" l="1"/>
</calcChain>
</file>

<file path=xl/sharedStrings.xml><?xml version="1.0" encoding="utf-8"?>
<sst xmlns="http://schemas.openxmlformats.org/spreadsheetml/2006/main" count="415" uniqueCount="248">
  <si>
    <t>MONTH</t>
  </si>
  <si>
    <t>CMR NUMBER</t>
  </si>
  <si>
    <t>Total Weight</t>
  </si>
  <si>
    <t>PRICE IN EUR NET</t>
  </si>
  <si>
    <t>FUEL ADD</t>
  </si>
  <si>
    <t>suma EUR</t>
  </si>
  <si>
    <t>kurs</t>
  </si>
  <si>
    <t>suma PLN</t>
  </si>
  <si>
    <t>WITH FUEL ADD</t>
  </si>
  <si>
    <t>ZLECENIE</t>
  </si>
  <si>
    <t>SUMA EUR</t>
  </si>
  <si>
    <t>SUMA PLN</t>
  </si>
  <si>
    <t>EE</t>
  </si>
  <si>
    <t>LV</t>
  </si>
  <si>
    <t>LT</t>
  </si>
  <si>
    <t>FI</t>
  </si>
  <si>
    <t>doręczone 14.02.2024</t>
  </si>
  <si>
    <t>doręczone 16.02.2024</t>
  </si>
  <si>
    <t>14.02.01.2024-23.02.2024</t>
  </si>
  <si>
    <t>doręczone 19.02.2024</t>
  </si>
  <si>
    <t>doręczone 20.02.2024</t>
  </si>
  <si>
    <t>doręczone 21.02.2024</t>
  </si>
  <si>
    <t>doręczone 22.02.2024</t>
  </si>
  <si>
    <t>doręczone 23.02.2024</t>
  </si>
  <si>
    <t>PL00399537</t>
  </si>
  <si>
    <t>PL00399126</t>
  </si>
  <si>
    <t>PL00399519</t>
  </si>
  <si>
    <t>PL00399536</t>
  </si>
  <si>
    <t>PL00399525</t>
  </si>
  <si>
    <t>PL00399613</t>
  </si>
  <si>
    <t>PL00399604</t>
  </si>
  <si>
    <t>PL00399621</t>
  </si>
  <si>
    <t>PL00399499</t>
  </si>
  <si>
    <t>PL00399505</t>
  </si>
  <si>
    <t>PL00399508</t>
  </si>
  <si>
    <t>PL00399531</t>
  </si>
  <si>
    <t>PL00399534</t>
  </si>
  <si>
    <t>PL00399506</t>
  </si>
  <si>
    <t>LT01054788</t>
  </si>
  <si>
    <t>PL00399514</t>
  </si>
  <si>
    <t>PL00399632</t>
  </si>
  <si>
    <t>PL00399634</t>
  </si>
  <si>
    <t>PL</t>
  </si>
  <si>
    <t>PL00399377</t>
  </si>
  <si>
    <t>PL00399689</t>
  </si>
  <si>
    <t>PL00399776</t>
  </si>
  <si>
    <t>PL00399773</t>
  </si>
  <si>
    <t>PL00399512</t>
  </si>
  <si>
    <t>PL00399518</t>
  </si>
  <si>
    <t>PL00399711</t>
  </si>
  <si>
    <t>PL00399503</t>
  </si>
  <si>
    <t>PL00399516</t>
  </si>
  <si>
    <t>PL00399758</t>
  </si>
  <si>
    <t>PL00399515</t>
  </si>
  <si>
    <t>PL00399535</t>
  </si>
  <si>
    <t>PL00399628</t>
  </si>
  <si>
    <t>PL00399607</t>
  </si>
  <si>
    <t>PL00399790</t>
  </si>
  <si>
    <t>PL00399617</t>
  </si>
  <si>
    <t>PL00399770</t>
  </si>
  <si>
    <t>PL00399881</t>
  </si>
  <si>
    <t>PL00399880</t>
  </si>
  <si>
    <t>PL00399879</t>
  </si>
  <si>
    <t>PL00399967</t>
  </si>
  <si>
    <t>PL00399964</t>
  </si>
  <si>
    <t>PL00399877</t>
  </si>
  <si>
    <t>PL00399970</t>
  </si>
  <si>
    <t>PL00399956</t>
  </si>
  <si>
    <t>PL00400007</t>
  </si>
  <si>
    <t>PL00399997</t>
  </si>
  <si>
    <t>PL00399953</t>
  </si>
  <si>
    <t>PL00400211</t>
  </si>
  <si>
    <t>PL00400098</t>
  </si>
  <si>
    <t>PL00400174</t>
  </si>
  <si>
    <t>PL00400139</t>
  </si>
  <si>
    <t>PL00400064</t>
  </si>
  <si>
    <t>PL00399947</t>
  </si>
  <si>
    <t>PL00400165</t>
  </si>
  <si>
    <t>PL00400149</t>
  </si>
  <si>
    <t>PL00400168</t>
  </si>
  <si>
    <t>PL00400096</t>
  </si>
  <si>
    <t>PL00400069</t>
  </si>
  <si>
    <t>PL00400072</t>
  </si>
  <si>
    <t>PL00400137</t>
  </si>
  <si>
    <t>PL00400147</t>
  </si>
  <si>
    <t>PL00400077</t>
  </si>
  <si>
    <t>PL00399980</t>
  </si>
  <si>
    <t>PL00400099</t>
  </si>
  <si>
    <t>PL00400058</t>
  </si>
  <si>
    <t>PL00400086</t>
  </si>
  <si>
    <t>PL00400103</t>
  </si>
  <si>
    <t>PL00400105</t>
  </si>
  <si>
    <t>PL00400138</t>
  </si>
  <si>
    <t>PL00400172</t>
  </si>
  <si>
    <t>PL00400183</t>
  </si>
  <si>
    <t>PL00400182</t>
  </si>
  <si>
    <t>PL00400358</t>
  </si>
  <si>
    <t>PL00400355</t>
  </si>
  <si>
    <t>PL00400354</t>
  </si>
  <si>
    <t>PL00400359</t>
  </si>
  <si>
    <t>PL00400296</t>
  </si>
  <si>
    <t>PL00400345</t>
  </si>
  <si>
    <t>PL00400388</t>
  </si>
  <si>
    <t>PL00400352</t>
  </si>
  <si>
    <t>PL00400297</t>
  </si>
  <si>
    <t>PL00400283</t>
  </si>
  <si>
    <t>PL00400289</t>
  </si>
  <si>
    <t>PL00400379</t>
  </si>
  <si>
    <t>PL00400261</t>
  </si>
  <si>
    <t>PL00400299</t>
  </si>
  <si>
    <t>PL00400375</t>
  </si>
  <si>
    <t>PL00400262</t>
  </si>
  <si>
    <t>PL00400266</t>
  </si>
  <si>
    <t>PL00400284</t>
  </si>
  <si>
    <t>PL00400292</t>
  </si>
  <si>
    <t>PL00400265</t>
  </si>
  <si>
    <t>PL00400378</t>
  </si>
  <si>
    <t>PL00399792</t>
  </si>
  <si>
    <t>PL00400294</t>
  </si>
  <si>
    <t>PL00400340</t>
  </si>
  <si>
    <t>PL00400285</t>
  </si>
  <si>
    <t>PL00400287</t>
  </si>
  <si>
    <t>PL00400357</t>
  </si>
  <si>
    <t>PL00400290</t>
  </si>
  <si>
    <t>PL00400288</t>
  </si>
  <si>
    <t>PL00400381</t>
  </si>
  <si>
    <t>PL00400483</t>
  </si>
  <si>
    <t>PL00400563</t>
  </si>
  <si>
    <t>PL00400482</t>
  </si>
  <si>
    <t>PL00400548</t>
  </si>
  <si>
    <t>PL00400478</t>
  </si>
  <si>
    <t>PL00400544</t>
  </si>
  <si>
    <t>PL00400547</t>
  </si>
  <si>
    <t>PL00400474</t>
  </si>
  <si>
    <t>PL00400476</t>
  </si>
  <si>
    <t>PL00400545</t>
  </si>
  <si>
    <t>PL00400481</t>
  </si>
  <si>
    <t>ZA/EUI-24/0036381A</t>
  </si>
  <si>
    <t>ZA/EUI-24/0039283A</t>
  </si>
  <si>
    <t>ZA/EUI-24/0039283B</t>
  </si>
  <si>
    <t>ZA/EUI-24/0037962A</t>
  </si>
  <si>
    <t>ZA/EUI-24/0037962B</t>
  </si>
  <si>
    <t>ZA/EUI-24/0038126</t>
  </si>
  <si>
    <t>ZA/EUI-24/0039341</t>
  </si>
  <si>
    <t>ZA/EUI-24/0036593B Estonia24</t>
  </si>
  <si>
    <t>ZA/EUI-24/0036593A Estonia24</t>
  </si>
  <si>
    <t>ZA/EUI-24/0038138 Estonia24</t>
  </si>
  <si>
    <t>ZA/EUDR-24/000536,ZA/EUI-24/0038423</t>
  </si>
  <si>
    <t>ZA/EUI-24/0031965A</t>
  </si>
  <si>
    <t>ZA/EUI-24/0031965B</t>
  </si>
  <si>
    <t>ZA/EUI-24/0039594</t>
  </si>
  <si>
    <t>DRW/00228534</t>
  </si>
  <si>
    <t>ZA/EUI-24/0036040</t>
  </si>
  <si>
    <t>ZA/EUI-24/0038010B</t>
  </si>
  <si>
    <t>ZA/EUI-24/0038010A</t>
  </si>
  <si>
    <t>ZA/EUI-24/0036908</t>
  </si>
  <si>
    <t>ZA/EUI-24/0040389 Estonia24</t>
  </si>
  <si>
    <t>ZA/EUI-24/0040133</t>
  </si>
  <si>
    <t>Wyd.1029660</t>
  </si>
  <si>
    <t>SNK042778, DRW/00226843</t>
  </si>
  <si>
    <t>ZA/EUI-24/0035662</t>
  </si>
  <si>
    <t>ZA/EUI-24/0039557,ZA/EUI-24/0037374</t>
  </si>
  <si>
    <t>ZA/EUI-24/0035859 Estonia24</t>
  </si>
  <si>
    <t>ZA/EUI-24/0034580</t>
  </si>
  <si>
    <t>ZA/EUI-24/0039943,ZA/EUDR-24/000485</t>
  </si>
  <si>
    <t>ZA/EUI-24/0036072A</t>
  </si>
  <si>
    <t>ZA/EUI-24/0039477,ZA/EUDR-24/000529</t>
  </si>
  <si>
    <t>ZA/EUI-24/0034562</t>
  </si>
  <si>
    <t>ZA/EUI-24/0035142</t>
  </si>
  <si>
    <t>ZA/EUI-24/0032463</t>
  </si>
  <si>
    <t>ZA/EUI-24/0035935</t>
  </si>
  <si>
    <t>ZA/EUI-24/0039343</t>
  </si>
  <si>
    <t>ZA/EUI-24/0041180</t>
  </si>
  <si>
    <t>ZA/EUI-24/0039829</t>
  </si>
  <si>
    <t>ZA/EUI-24/0040934</t>
  </si>
  <si>
    <t>ZA/EUI-24/0041000</t>
  </si>
  <si>
    <t>ZA/EUI-24/0039845</t>
  </si>
  <si>
    <t>ZA/EUI-24/0035216</t>
  </si>
  <si>
    <t>ZA/EUI-24/0039382 Estonia24</t>
  </si>
  <si>
    <t>ZA/EUI-24/0041387,ZA/EUI-24/0041215 Estonia24</t>
  </si>
  <si>
    <t>ZA/EUI-24/0038975</t>
  </si>
  <si>
    <t>ZA/EU-24/00001327</t>
  </si>
  <si>
    <t>ZA/EUI-24/0039189</t>
  </si>
  <si>
    <t>ZA/EUI-24/0042161</t>
  </si>
  <si>
    <t>ZA/EUI-24/0039646</t>
  </si>
  <si>
    <t>wyd.1029940</t>
  </si>
  <si>
    <t>ZA/EUI-24/0042939</t>
  </si>
  <si>
    <t>ZA/EUI-24/0040361</t>
  </si>
  <si>
    <t>ZA/EUI-24/0042307</t>
  </si>
  <si>
    <t>ZA/EUI-24/0041732</t>
  </si>
  <si>
    <t>ZA/EUI-24/0042342</t>
  </si>
  <si>
    <t>ZA/EUDR-24/000554,ZA/EUI-24/0038108 "delivery by t</t>
  </si>
  <si>
    <t>ZA/EUI-24/0037354B Estonia24</t>
  </si>
  <si>
    <t>ZA/EUI-24/0037354A Estonia24</t>
  </si>
  <si>
    <t>ZA/EUI-24/0041348B Estonia24</t>
  </si>
  <si>
    <t>ZA/EUI-24/0041348A Estonia24</t>
  </si>
  <si>
    <t>ZA/EUI-24/0041864 Estonia24</t>
  </si>
  <si>
    <t>ZA/EUDR-24/000545</t>
  </si>
  <si>
    <t>ZA/EUDR-24/000635,ZA/EUI-24/0042169</t>
  </si>
  <si>
    <t>ZA/EUDR-24/000547,ZA/EUI-24/0042955 Estonia24</t>
  </si>
  <si>
    <t>ZA/EUI-24/0040611</t>
  </si>
  <si>
    <t>ZA/EUI-24/0041528</t>
  </si>
  <si>
    <t>ZA/EUI-24/0040011B</t>
  </si>
  <si>
    <t>ZA/EUI-24/0040011A</t>
  </si>
  <si>
    <t>ZA/EU-24/00001293,ZA/EUI-24/0040685</t>
  </si>
  <si>
    <t>ZA/EUI-24/0038795</t>
  </si>
  <si>
    <t>ZA/EUI-24/0043296</t>
  </si>
  <si>
    <t>ZA/EUI-24/0038876</t>
  </si>
  <si>
    <t>ZA/EUI-24/0037266</t>
  </si>
  <si>
    <t>ZA/EUI-24/0039305</t>
  </si>
  <si>
    <t>ZA/EUI-24/0040200</t>
  </si>
  <si>
    <t>ZA/EUI-24/0037777</t>
  </si>
  <si>
    <t>ZA/EUI-24/0043660</t>
  </si>
  <si>
    <t>ZA/EUI-24/0039925</t>
  </si>
  <si>
    <t>ZA/EUI-24/0040191</t>
  </si>
  <si>
    <t>ZA/EUI-24/0039856</t>
  </si>
  <si>
    <t>ZA/EUI-24/0043740A</t>
  </si>
  <si>
    <t>ZA/EUI-24/0043740B</t>
  </si>
  <si>
    <t>ZA/EUDR-24/000581,ZA/EUI-24/0039492</t>
  </si>
  <si>
    <t>ZA/EUI-24/0044458 Estonia24</t>
  </si>
  <si>
    <t>ZA/EUI-24/0040144</t>
  </si>
  <si>
    <t>ZA/EUI-24/0043976</t>
  </si>
  <si>
    <t>ZA/EUI-24/0042465A Estonia24</t>
  </si>
  <si>
    <t>ZA/EUI-24/0042465B Estonia24</t>
  </si>
  <si>
    <t>ZA/EUI-24/0040322A</t>
  </si>
  <si>
    <t>ZA/EUI-24/0040322B</t>
  </si>
  <si>
    <t>ZA/EUDR-24/000608,ZA/EUI-24/0040122 Estonia24</t>
  </si>
  <si>
    <t>ZA/EUI-24/0040190</t>
  </si>
  <si>
    <t>ZA/EUI-24/0040946</t>
  </si>
  <si>
    <t>ZA/EUI-24/0036910</t>
  </si>
  <si>
    <t>ZA/EUI-24/0040711</t>
  </si>
  <si>
    <t>ZA/EU-24/00001472</t>
  </si>
  <si>
    <t>ZA/EU-24/00001492</t>
  </si>
  <si>
    <t>ZA/EUI-24/0036909</t>
  </si>
  <si>
    <t>ZA/EUI-24/0038007B</t>
  </si>
  <si>
    <t>ZA/EUI-24/0038007A</t>
  </si>
  <si>
    <t>ZA/EUI-24/0043090</t>
  </si>
  <si>
    <t>ZA/EUI-24/0044746</t>
  </si>
  <si>
    <t>ZA/EUI-24/0045007</t>
  </si>
  <si>
    <t>ZA/EUI-24/0043325</t>
  </si>
  <si>
    <t>ZA/EUI-24/0041689</t>
  </si>
  <si>
    <t>ZA/EUI-24/0045308 Estonia24</t>
  </si>
  <si>
    <t>ZA/EUI-24/0042926B Estonia24</t>
  </si>
  <si>
    <t>ZA/EUI-24/0042926A Estonia24</t>
  </si>
  <si>
    <t>ZA/EUI-24/0044796</t>
  </si>
  <si>
    <t>ZA/EUI-24/0043139</t>
  </si>
  <si>
    <t>ZA/EUI-24/0045288</t>
  </si>
  <si>
    <t>ZA/EUI-24/0042610 Estonia24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</si>
</sst>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  <numFmt numFmtId="165" formatCode="[$€-2]\ #,##0.00;[Red]\-[$€-2]\ #,##0.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0" fillId="0" borderId="0"/>
    <xf numFmtId="0" fontId="4" fillId="0" borderId="0"/>
    <xf numFmtId="0" fontId="13" fillId="0" borderId="0"/>
  </cellStyleXfs>
  <cellXfs count="23">
    <xf numFmtId="0" fontId="0" fillId="0" borderId="0" xfId="0"/>
    <xf numFmtId="14" fontId="2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44" fontId="0" fillId="0" borderId="0" xfId="1" applyFont="1"/>
    <xf numFmtId="4" fontId="0" fillId="0" borderId="0" xfId="0" applyNumberFormat="1"/>
    <xf numFmtId="2" fontId="0" fillId="0" borderId="0" xfId="0" applyNumberFormat="1"/>
    <xf numFmtId="44" fontId="0" fillId="0" borderId="0" xfId="0" applyNumberFormat="1"/>
    <xf numFmtId="10" fontId="0" fillId="0" borderId="0" xfId="0" applyNumberFormat="1"/>
    <xf numFmtId="2" fontId="4" fillId="0" borderId="0" xfId="15" applyNumberFormat="1" applyFont="1"/>
    <xf numFmtId="2" fontId="4" fillId="0" borderId="0" xfId="2" applyNumberFormat="1" applyAlignment="1">
      <alignment horizontal="center"/>
    </xf>
    <xf numFmtId="0" fontId="4" fillId="0" borderId="0" xfId="15" applyFont="1"/>
    <xf numFmtId="2" fontId="0" fillId="0" borderId="0" xfId="0" applyNumberFormat="1" applyAlignment="1">
      <alignment horizontal="right"/>
    </xf>
    <xf numFmtId="0" fontId="11" fillId="0" borderId="0" xfId="14" applyFont="1" applyAlignment="1">
      <alignment horizontal="left"/>
    </xf>
    <xf numFmtId="2" fontId="4" fillId="0" borderId="0" xfId="2" applyNumberFormat="1" applyAlignment="1">
      <alignment horizontal="right"/>
    </xf>
    <xf numFmtId="165" fontId="0" fillId="0" borderId="0" xfId="0" applyNumberFormat="1"/>
    <xf numFmtId="0" fontId="4" fillId="0" borderId="0" xfId="15" applyFont="1" applyFill="1"/>
    <xf numFmtId="2" fontId="4" fillId="0" borderId="0" xfId="15" applyNumberFormat="1" applyFont="1" applyFill="1"/>
    <xf numFmtId="2" fontId="0" fillId="0" borderId="0" xfId="0" applyNumberFormat="1" applyAlignment="1"/>
    <xf numFmtId="2" fontId="4" fillId="0" borderId="0" xfId="2" applyNumberFormat="1" applyFont="1" applyFill="1" applyAlignment="1"/>
    <xf numFmtId="0" fontId="4" fillId="0" borderId="0" xfId="14" applyFont="1" applyFill="1" applyAlignment="1">
      <alignment horizontal="left"/>
    </xf>
    <xf numFmtId="2" fontId="4" fillId="0" borderId="0" xfId="2" applyNumberFormat="1" applyFont="1" applyFill="1" applyAlignment="1">
      <alignment horizontal="right"/>
    </xf>
  </cellXfs>
  <cellStyles count="18">
    <cellStyle name="Normalny" xfId="0" builtinId="0"/>
    <cellStyle name="Normalny 10" xfId="10" xr:uid="{FE937CE6-F14E-41A3-944E-4D5DAF5D74C8}"/>
    <cellStyle name="Normalny 11" xfId="11" xr:uid="{4029CAE5-C2C6-42C1-AB40-D275C9419796}"/>
    <cellStyle name="Normalny 12" xfId="12" xr:uid="{0483DE7E-AD13-45E0-BD34-54473D241779}"/>
    <cellStyle name="Normalny 13" xfId="13" xr:uid="{22BCD364-6104-45DB-9F8A-AB663A039924}"/>
    <cellStyle name="Normalny 14" xfId="14" xr:uid="{40337C98-DA1F-4271-80E5-51F4E454A236}"/>
    <cellStyle name="Normalny 15" xfId="15" xr:uid="{A8C20E75-F032-43A0-825B-3DFFD38CF420}"/>
    <cellStyle name="Normalny 16" xfId="16" xr:uid="{6CB808E5-C48E-4C53-A2AC-1A0B706D49DF}"/>
    <cellStyle name="Normalny 17" xfId="17" xr:uid="{E5539C78-157D-4537-AC05-EF66EAE27789}"/>
    <cellStyle name="Normalny 2" xfId="2" xr:uid="{74FD4E88-EA4F-4415-ACA5-6A1588E9684A}"/>
    <cellStyle name="Normalny 3" xfId="3" xr:uid="{7935DCC6-8121-4823-B64E-49074BDDF605}"/>
    <cellStyle name="Normalny 4" xfId="4" xr:uid="{A4FEF287-080A-4F9E-8942-014A892222B2}"/>
    <cellStyle name="Normalny 5" xfId="5" xr:uid="{16CCF904-FDB0-49DB-98D0-CA445FC054AD}"/>
    <cellStyle name="Normalny 6" xfId="7" xr:uid="{B9553107-FDE5-4ABF-A70D-3B3E0BA11799}"/>
    <cellStyle name="Normalny 7" xfId="6" xr:uid="{9CE471AF-8356-420B-8DCB-C99516955747}"/>
    <cellStyle name="Normalny 8" xfId="8" xr:uid="{E4002571-E643-4176-A3C2-BCAEA1489906}"/>
    <cellStyle name="Normalny 9" xfId="9" xr:uid="{A61D51EC-3DA3-4DCE-8308-32F3A61E812C}"/>
    <cellStyle name="Walutowy" xfId="1" builtinId="4"/>
  </cellStyles>
  <dxfs count="42">
    <dxf>
      <font>
        <color auto="1"/>
      </font>
      <numFmt numFmtId="2" formatCode="0.00"/>
      <alignment horizontal="general" vertical="bottom" textRotation="0" wrapText="0" indent="0" justifyLastLine="0" shrinkToFit="0" readingOrder="0"/>
    </dxf>
    <dxf>
      <numFmt numFmtId="4" formatCode="#,##0.00"/>
    </dxf>
    <dxf>
      <font>
        <color auto="1"/>
      </font>
      <numFmt numFmtId="2" formatCode="0.00"/>
    </dxf>
    <dxf>
      <numFmt numFmtId="14" formatCode="0.00%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00F00F-3A06-438B-8C27-21CC27738712}" name="Tabela110431067323245823232423245232342324235235810679" displayName="Tabela110431067323245823232423245232342324235235810679" ref="A63:G74" totalsRowShown="0">
  <autoFilter ref="A63:G74" xr:uid="{FF00F00F-3A06-438B-8C27-21CC27738712}"/>
  <sortState xmlns:xlrd2="http://schemas.microsoft.com/office/spreadsheetml/2017/richdata2" ref="A64:G74">
    <sortCondition ref="C63:C74"/>
  </sortState>
  <tableColumns count="7">
    <tableColumn id="1" xr3:uid="{23CA0931-19EA-4022-A85D-41B7A0D28C1A}" name="MONTH"/>
    <tableColumn id="7" xr3:uid="{3248CB81-C778-47E6-A613-2B39BAC98D52}" name="ZLECENIE" dataDxfId="41" dataCellStyle="Normalny 14"/>
    <tableColumn id="2" xr3:uid="{E09E5A1F-A03D-4AED-B825-8A8DDAC5A357}" name="CMR NUMBER" dataDxfId="40" dataCellStyle="Normalny 15"/>
    <tableColumn id="3" xr3:uid="{6B0FA87A-B129-4FDD-A7A0-D44FB48CA8CB}" name="Total Weight" dataDxfId="39" dataCellStyle="Normalny 15"/>
    <tableColumn id="4" xr3:uid="{25895EC7-1BFF-45AC-81FC-B8BC9BFA1C99}" name="PRICE IN EUR NET" dataDxfId="38" dataCellStyle="Normalny 2"/>
    <tableColumn id="6" xr3:uid="{CB3A7561-2E58-4970-A451-204E25AC249C}" name="WITH FUEL ADD" dataDxfId="37">
      <calculatedColumnFormula>Tabela110431067323245823232423245232342324235235810679[[#This Row],[PRICE IN EUR NET]]+G64*E64</calculatedColumnFormula>
    </tableColumn>
    <tableColumn id="5" xr3:uid="{4B6A1247-087A-4AEC-A04C-DE8D97EE24F5}" name="FUEL ADD" dataDxfId="3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8F86E3-B86D-423E-8EF5-97DEDECF2B49}" name="Tabela1104310673232458232324232452323423242352358106793" displayName="Tabela1104310673232458232324232452323423242352358106793" ref="A82:G107" totalsRowShown="0">
  <autoFilter ref="A82:G107" xr:uid="{1E8F86E3-B86D-423E-8EF5-97DEDECF2B49}"/>
  <tableColumns count="7">
    <tableColumn id="1" xr3:uid="{0D586682-1E55-4671-8243-4AE4FB31D34C}" name="MONTH"/>
    <tableColumn id="7" xr3:uid="{60056748-9C25-481F-A36A-0E1DB3919DE3}" name="ZLECENIE" dataDxfId="35" dataCellStyle="Normalny 14"/>
    <tableColumn id="2" xr3:uid="{7565674D-C4B7-4CB6-93DC-B21FAE484B38}" name="CMR NUMBER" dataDxfId="34" dataCellStyle="Normalny 14"/>
    <tableColumn id="3" xr3:uid="{45804FBB-87DD-47E4-8510-49DB1A9A1EE7}" name="Total Weight" dataDxfId="33" dataCellStyle="Normalny 15"/>
    <tableColumn id="4" xr3:uid="{5BA32A79-0942-46B4-AA69-9999F941DE37}" name="PRICE IN EUR NET" dataDxfId="32" dataCellStyle="Normalny 2"/>
    <tableColumn id="6" xr3:uid="{415DAA56-4E7F-48AB-AE62-9BA5B5BC7741}" name="WITH FUEL ADD" dataDxfId="31">
      <calculatedColumnFormula>Tabela1104310673232458232324232452323423242352358106793[[#This Row],[PRICE IN EUR NET]]+G83*E83</calculatedColumnFormula>
    </tableColumn>
    <tableColumn id="5" xr3:uid="{8817C261-8DEC-49B2-9738-2152010D9076}" name="FUEL ADD" dataDxfId="3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B09C13B-D852-45CF-9FB7-ECD052D5385E}" name="Tabela11043106732324582323242324523234232423523581067" displayName="Tabela11043106732324582323242324523234232423523581067" ref="A38:G55" totalsRowShown="0">
  <autoFilter ref="A38:G55" xr:uid="{AB09C13B-D852-45CF-9FB7-ECD052D5385E}"/>
  <tableColumns count="7">
    <tableColumn id="1" xr3:uid="{62555B29-3AEC-4272-975F-0AF3F3EE17DF}" name="MONTH"/>
    <tableColumn id="7" xr3:uid="{8A5AA220-8ED2-477A-A753-00E98D6D35AF}" name="ZLECENIE" dataDxfId="29" dataCellStyle="Normalny 14"/>
    <tableColumn id="2" xr3:uid="{949C5D44-5CCE-47B1-AD34-818F9395F637}" name="CMR NUMBER" dataDxfId="28" dataCellStyle="Normalny 15"/>
    <tableColumn id="3" xr3:uid="{A1AA1BA9-1C7F-4F78-AE08-CB1533C36CE9}" name="Total Weight" dataDxfId="27" dataCellStyle="Normalny 15"/>
    <tableColumn id="4" xr3:uid="{090FE9BD-8BCF-43F0-A6C8-C76C6414055B}" name="PRICE IN EUR NET" dataDxfId="26" dataCellStyle="Normalny 2"/>
    <tableColumn id="6" xr3:uid="{82378B25-A6C3-4436-B740-C52BDD0958DD}" name="WITH FUEL ADD" dataDxfId="25">
      <calculatedColumnFormula>Tabela11043106732324582323242324523234232423523581067[[#This Row],[PRICE IN EUR NET]]+G39*E39</calculatedColumnFormula>
    </tableColumn>
    <tableColumn id="5" xr3:uid="{C3897C57-40D6-4754-B111-59E9EF2898EA}" name="FUEL ADD" dataDxfId="2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BB4ACD-4356-43E6-9A02-6C2F6B932B0B}" name="Tabela11043106732324582323242324523234232423523581067932" displayName="Tabela11043106732324582323242324523234232423523581067932" ref="A114:G144" totalsRowShown="0">
  <autoFilter ref="A114:G144" xr:uid="{4BBB4ACD-4356-43E6-9A02-6C2F6B932B0B}"/>
  <tableColumns count="7">
    <tableColumn id="1" xr3:uid="{7E063B43-156B-4EDA-932F-9117FA00DA96}" name="MONTH"/>
    <tableColumn id="7" xr3:uid="{2EC476F6-46CD-4A3A-913A-195DC4D21828}" name="ZLECENIE" dataDxfId="23" dataCellStyle="Normalny 14"/>
    <tableColumn id="2" xr3:uid="{765F55A7-7BD8-448B-A572-60572B7C1E78}" name="CMR NUMBER" dataDxfId="22" dataCellStyle="Normalny 14"/>
    <tableColumn id="3" xr3:uid="{558FB575-9600-4A80-84F4-ACB24E738D04}" name="Total Weight" dataDxfId="21" dataCellStyle="Normalny 15"/>
    <tableColumn id="4" xr3:uid="{F4DBB3AA-E187-4FB4-806B-03BFF0D1AD05}" name="PRICE IN EUR NET" dataDxfId="20" dataCellStyle="Normalny 2"/>
    <tableColumn id="6" xr3:uid="{E98FF9AD-C9B8-417D-9DCF-215CE4E1C7E6}" name="WITH FUEL ADD" dataDxfId="19">
      <calculatedColumnFormula>Tabela11043106732324582323242324523234232423523581067932[[#This Row],[PRICE IN EUR NET]]+G115*E115</calculatedColumnFormula>
    </tableColumn>
    <tableColumn id="5" xr3:uid="{68A6195F-3490-4B7B-B458-09FCD8BDD153}" name="FUEL ADD" dataDxfId="1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7778DEF-9F7B-4ABE-8212-78B4B91DCC5E}" name="Tabela110431067323245823232423245232342324235235810679324" displayName="Tabela110431067323245823232423245232342324235235810679324" ref="A151:G162" totalsRowShown="0">
  <autoFilter ref="A151:G162" xr:uid="{47778DEF-9F7B-4ABE-8212-78B4B91DCC5E}"/>
  <tableColumns count="7">
    <tableColumn id="1" xr3:uid="{6DF8C596-30E4-482B-9AC4-92E533D4DAA2}" name="MONTH"/>
    <tableColumn id="7" xr3:uid="{7C2EB8E0-56C6-4CEE-A23A-68514C8FD530}" name="ZLECENIE" dataDxfId="17" dataCellStyle="Normalny 14"/>
    <tableColumn id="2" xr3:uid="{75714E3D-5E6C-48F7-B69A-46EF4C7CB458}" name="CMR NUMBER" dataDxfId="16" dataCellStyle="Normalny 15"/>
    <tableColumn id="3" xr3:uid="{0967E812-C231-4805-97BC-33CDA94A40B2}" name="Total Weight" dataDxfId="15" dataCellStyle="Normalny 15"/>
    <tableColumn id="4" xr3:uid="{A95F3F30-D782-44DE-BB16-819C928F3F61}" name="PRICE IN EUR NET" dataDxfId="14" dataCellStyle="Normalny 2"/>
    <tableColumn id="6" xr3:uid="{7F3F45C7-55DF-4747-A723-0D5184C147D1}" name="WITH FUEL ADD" dataDxfId="13">
      <calculatedColumnFormula>Tabela110431067323245823232423245232342324235235810679324[[#This Row],[PRICE IN EUR NET]]+G152*E152</calculatedColumnFormula>
    </tableColumn>
    <tableColumn id="5" xr3:uid="{54E9A310-470C-4D53-83A0-34291CC70FB7}" name="FUEL ADD" dataDxfId="1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77223CF-9F25-46AB-B127-D2E5FF683D40}" name="Tabela1104310673232458232324232452323423242352358106793245" displayName="Tabela1104310673232458232324232452323423242352358106793245" ref="A6:G7" totalsRowShown="0">
  <autoFilter ref="A6:G7" xr:uid="{977223CF-9F25-46AB-B127-D2E5FF683D40}"/>
  <tableColumns count="7">
    <tableColumn id="1" xr3:uid="{525282FC-86A6-4452-A85E-327F92B8E424}" name="MONTH"/>
    <tableColumn id="7" xr3:uid="{F558B308-2FF9-40D9-8653-26D67E4A3575}" name="ZLECENIE" dataDxfId="11" dataCellStyle="Normalny 14"/>
    <tableColumn id="2" xr3:uid="{6B9408F6-E29B-4FCF-A07D-8FC95500EA8E}" name="CMR NUMBER" dataDxfId="10" dataCellStyle="Normalny 15"/>
    <tableColumn id="3" xr3:uid="{DCBB93F8-4CC9-4970-8A5C-A692D8822A82}" name="Total Weight" dataDxfId="9" dataCellStyle="Normalny 15"/>
    <tableColumn id="4" xr3:uid="{1CC24606-036B-4B32-A527-4FFEE215FEFC}" name="PRICE IN EUR NET" dataDxfId="8" dataCellStyle="Normalny 2"/>
    <tableColumn id="6" xr3:uid="{CDDFD326-D82C-4DD0-BB29-DF4BDF6817E4}" name="WITH FUEL ADD" dataDxfId="7">
      <calculatedColumnFormula>Tabela1104310673232458232324232452323423242352358106793245[[#This Row],[PRICE IN EUR NET]]+G7*E7</calculatedColumnFormula>
    </tableColumn>
    <tableColumn id="5" xr3:uid="{F2F4E2ED-4F0D-425A-94EF-8CC0F1FF69F1}" name="FUEL ADD" dataDxfId="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379047-B784-41DD-A883-45578B962617}" name="Tabela11043106732324582323242324523234232423523581067932458" displayName="Tabela11043106732324582323242324523234232423523581067932458" ref="A15:G32" totalsRowShown="0">
  <autoFilter ref="A15:G32" xr:uid="{27379047-B784-41DD-A883-45578B962617}"/>
  <tableColumns count="7">
    <tableColumn id="1" xr3:uid="{9280BE26-250D-4B00-8F30-98158D7E6B61}" name="MONTH"/>
    <tableColumn id="7" xr3:uid="{851DFCE5-F6E5-4289-8D95-BD36EE544CEF}" name="ZLECENIE" dataDxfId="5" dataCellStyle="Normalny 14"/>
    <tableColumn id="2" xr3:uid="{C4734666-A33E-4A2B-AC5F-9CC9171DD13C}" name="CMR NUMBER" dataDxfId="4" dataCellStyle="Normalny 15"/>
    <tableColumn id="3" xr3:uid="{4FBD3AA5-E68E-40A6-87A6-C0CBE3751BC8}" name="Total Weight" dataDxfId="2" dataCellStyle="Normalny 15"/>
    <tableColumn id="4" xr3:uid="{43F6ECC0-76CA-429E-BDD0-E4FDECBF20DF}" name="PRICE IN EUR NET" dataDxfId="0" dataCellStyle="Normalny 2"/>
    <tableColumn id="6" xr3:uid="{03C105A1-4305-4736-98AD-78ABAD58B048}" name="WITH FUEL ADD" dataDxfId="1">
      <calculatedColumnFormula>Tabela11043106732324582323242324523234232423523581067932458[[#This Row],[PRICE IN EUR NET]]+G16*E16</calculatedColumnFormula>
    </tableColumn>
    <tableColumn id="5" xr3:uid="{A5863DC9-78AB-4DE2-89C4-2E358A8633C9}" name="FUEL ADD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435F-0385-4A8C-A619-AE4C77BCB624}">
  <sheetPr>
    <pageSetUpPr fitToPage="1"/>
  </sheetPr>
  <dimension ref="A1:I170"/>
  <sheetViews>
    <sheetView tabSelected="1" topLeftCell="A133" zoomScale="85" zoomScaleNormal="85" workbookViewId="0">
      <selection activeCell="J144" sqref="J144"/>
    </sheetView>
  </sheetViews>
  <sheetFormatPr defaultRowHeight="15" x14ac:dyDescent="0.25"/>
  <cols>
    <col min="1" max="1" width="20.42578125" customWidth="1"/>
    <col min="2" max="2" width="21.28515625" customWidth="1"/>
    <col min="3" max="3" width="16.85546875" customWidth="1"/>
    <col min="4" max="4" width="19.7109375" customWidth="1"/>
    <col min="5" max="5" width="14.7109375" style="7" customWidth="1"/>
    <col min="6" max="6" width="15.140625" customWidth="1"/>
    <col min="9" max="9" width="8.42578125" customWidth="1"/>
    <col min="11" max="11" width="11.28515625" bestFit="1" customWidth="1"/>
    <col min="12" max="12" width="11.7109375" bestFit="1" customWidth="1"/>
  </cols>
  <sheetData>
    <row r="1" spans="1:9" x14ac:dyDescent="0.25">
      <c r="A1" s="2" t="s">
        <v>18</v>
      </c>
      <c r="D1" s="2"/>
    </row>
    <row r="2" spans="1:9" x14ac:dyDescent="0.25">
      <c r="A2" s="2"/>
      <c r="D2" s="2"/>
    </row>
    <row r="3" spans="1:9" x14ac:dyDescent="0.25">
      <c r="A3" s="2"/>
      <c r="D3" s="2"/>
    </row>
    <row r="4" spans="1:9" x14ac:dyDescent="0.25">
      <c r="A4" s="1" t="s">
        <v>16</v>
      </c>
    </row>
    <row r="6" spans="1:9" x14ac:dyDescent="0.25">
      <c r="A6" t="s">
        <v>0</v>
      </c>
      <c r="B6" t="s">
        <v>9</v>
      </c>
      <c r="C6" t="s">
        <v>1</v>
      </c>
      <c r="D6" t="s">
        <v>2</v>
      </c>
      <c r="E6" s="7" t="s">
        <v>3</v>
      </c>
      <c r="F6" t="s">
        <v>8</v>
      </c>
      <c r="G6" t="s">
        <v>4</v>
      </c>
    </row>
    <row r="7" spans="1:9" x14ac:dyDescent="0.25">
      <c r="A7">
        <v>2</v>
      </c>
      <c r="B7" t="s">
        <v>137</v>
      </c>
      <c r="C7" t="s">
        <v>25</v>
      </c>
      <c r="D7" s="7">
        <v>1553.6448</v>
      </c>
      <c r="E7" s="13">
        <v>128.891100106447</v>
      </c>
      <c r="F7" s="6">
        <f>Tabela1104310673232458232324232452323423242352358106793245[[#This Row],[PRICE IN EUR NET]]+G7*E7</f>
        <v>147.70920072198825</v>
      </c>
      <c r="G7" s="9">
        <v>0.14599999999999999</v>
      </c>
      <c r="I7" t="s">
        <v>13</v>
      </c>
    </row>
    <row r="8" spans="1:9" x14ac:dyDescent="0.25">
      <c r="B8" s="14"/>
      <c r="C8" s="12"/>
      <c r="D8" s="10"/>
      <c r="E8" s="11"/>
      <c r="F8" s="6"/>
      <c r="G8" s="9"/>
    </row>
    <row r="9" spans="1:9" x14ac:dyDescent="0.25">
      <c r="A9" s="2" t="s">
        <v>5</v>
      </c>
      <c r="B9" s="2" t="s">
        <v>6</v>
      </c>
      <c r="C9" s="2" t="s">
        <v>7</v>
      </c>
    </row>
    <row r="10" spans="1:9" x14ac:dyDescent="0.25">
      <c r="A10" s="4">
        <f>SUM(Tabela1104310673232458232324232452323423242352358106793245[WITH FUEL ADD])</f>
        <v>147.70920072198825</v>
      </c>
      <c r="B10" s="3">
        <v>4.3213999999999997</v>
      </c>
      <c r="C10" s="5">
        <f>A10*B10</f>
        <v>638.31053999999995</v>
      </c>
    </row>
    <row r="11" spans="1:9" x14ac:dyDescent="0.25">
      <c r="A11" s="4"/>
      <c r="B11" s="3"/>
      <c r="C11" s="5"/>
    </row>
    <row r="12" spans="1:9" x14ac:dyDescent="0.25">
      <c r="A12" s="4"/>
      <c r="B12" s="3"/>
      <c r="C12" s="5"/>
    </row>
    <row r="13" spans="1:9" x14ac:dyDescent="0.25">
      <c r="A13" s="1" t="s">
        <v>17</v>
      </c>
    </row>
    <row r="15" spans="1:9" x14ac:dyDescent="0.25">
      <c r="A15" t="s">
        <v>0</v>
      </c>
      <c r="B15" t="s">
        <v>9</v>
      </c>
      <c r="C15" t="s">
        <v>1</v>
      </c>
      <c r="D15" t="s">
        <v>2</v>
      </c>
      <c r="E15" s="7" t="s">
        <v>3</v>
      </c>
      <c r="F15" t="s">
        <v>8</v>
      </c>
      <c r="G15" t="s">
        <v>4</v>
      </c>
    </row>
    <row r="16" spans="1:9" x14ac:dyDescent="0.25">
      <c r="A16">
        <v>2</v>
      </c>
      <c r="B16" t="s">
        <v>138</v>
      </c>
      <c r="C16" t="s">
        <v>26</v>
      </c>
      <c r="D16" s="7">
        <v>1051.7472</v>
      </c>
      <c r="E16" s="19">
        <v>93.879851827991615</v>
      </c>
      <c r="F16" s="6">
        <f>Tabela11043106732324582323242324523234232423523581067932458[[#This Row],[PRICE IN EUR NET]]+G16*E16</f>
        <v>107.58631019487839</v>
      </c>
      <c r="G16" s="9">
        <v>0.14599999999999999</v>
      </c>
      <c r="I16" t="s">
        <v>13</v>
      </c>
    </row>
    <row r="17" spans="1:9" x14ac:dyDescent="0.25">
      <c r="A17">
        <v>2</v>
      </c>
      <c r="B17" t="s">
        <v>139</v>
      </c>
      <c r="C17" t="s">
        <v>27</v>
      </c>
      <c r="D17" s="7">
        <v>1048.5504000000001</v>
      </c>
      <c r="E17" s="19">
        <v>93.879851827991615</v>
      </c>
      <c r="F17" s="6">
        <f>Tabela11043106732324582323242324523234232423523581067932458[[#This Row],[PRICE IN EUR NET]]+G17*E17</f>
        <v>107.58631019487839</v>
      </c>
      <c r="G17" s="9">
        <v>0.14599999999999999</v>
      </c>
      <c r="I17" t="s">
        <v>13</v>
      </c>
    </row>
    <row r="18" spans="1:9" x14ac:dyDescent="0.25">
      <c r="A18">
        <v>2</v>
      </c>
      <c r="B18" t="s">
        <v>140</v>
      </c>
      <c r="C18" t="s">
        <v>28</v>
      </c>
      <c r="D18" s="7">
        <v>434.76480000000004</v>
      </c>
      <c r="E18" s="19">
        <v>47.739456549248786</v>
      </c>
      <c r="F18" s="6">
        <f>Tabela11043106732324582323242324523234232423523581067932458[[#This Row],[PRICE IN EUR NET]]+G18*E18</f>
        <v>54.709417205439109</v>
      </c>
      <c r="G18" s="9">
        <v>0.14599999999999999</v>
      </c>
      <c r="I18" t="s">
        <v>13</v>
      </c>
    </row>
    <row r="19" spans="1:9" x14ac:dyDescent="0.25">
      <c r="A19">
        <v>2</v>
      </c>
      <c r="B19" t="s">
        <v>141</v>
      </c>
      <c r="C19" s="17" t="s">
        <v>29</v>
      </c>
      <c r="D19" s="18">
        <v>26.8398</v>
      </c>
      <c r="E19" s="20">
        <v>9.5506522789499098</v>
      </c>
      <c r="F19" s="6">
        <f>Tabela11043106732324582323242324523234232423523581067932458[[#This Row],[PRICE IN EUR NET]]+G19*E19</f>
        <v>10.945047511676597</v>
      </c>
      <c r="G19" s="9">
        <v>0.14599999999999999</v>
      </c>
      <c r="I19" t="s">
        <v>13</v>
      </c>
    </row>
    <row r="20" spans="1:9" x14ac:dyDescent="0.25">
      <c r="A20">
        <v>2</v>
      </c>
      <c r="B20" t="s">
        <v>142</v>
      </c>
      <c r="C20" s="17" t="s">
        <v>30</v>
      </c>
      <c r="D20" s="18">
        <v>686.24639999999999</v>
      </c>
      <c r="E20" s="20">
        <v>58.339277086257276</v>
      </c>
      <c r="F20" s="6">
        <f>Tabela11043106732324582323242324523234232423523581067932458[[#This Row],[PRICE IN EUR NET]]+G20*E20</f>
        <v>66.856811540850842</v>
      </c>
      <c r="G20" s="9">
        <v>0.14599999999999999</v>
      </c>
      <c r="I20" t="s">
        <v>13</v>
      </c>
    </row>
    <row r="21" spans="1:9" x14ac:dyDescent="0.25">
      <c r="A21">
        <v>2</v>
      </c>
      <c r="B21" t="s">
        <v>143</v>
      </c>
      <c r="C21" s="17" t="s">
        <v>31</v>
      </c>
      <c r="D21" s="18">
        <v>359.64000000000004</v>
      </c>
      <c r="E21" s="20">
        <v>38.191105077882334</v>
      </c>
      <c r="F21" s="6">
        <f>Tabela11043106732324582323242324523234232423523581067932458[[#This Row],[PRICE IN EUR NET]]+G21*E21</f>
        <v>43.767006419253157</v>
      </c>
      <c r="G21" s="9">
        <v>0.14599999999999999</v>
      </c>
      <c r="I21" t="s">
        <v>13</v>
      </c>
    </row>
    <row r="22" spans="1:9" x14ac:dyDescent="0.25">
      <c r="A22">
        <v>2</v>
      </c>
      <c r="B22" t="s">
        <v>144</v>
      </c>
      <c r="C22" s="17" t="s">
        <v>32</v>
      </c>
      <c r="D22" s="18">
        <v>328.20480000000003</v>
      </c>
      <c r="E22" s="20">
        <v>52.513632284932008</v>
      </c>
      <c r="F22" s="6">
        <f>Tabela11043106732324582323242324523234232423523581067932458[[#This Row],[PRICE IN EUR NET]]+G22*E22</f>
        <v>60.180622598532082</v>
      </c>
      <c r="G22" s="9">
        <v>0.14599999999999999</v>
      </c>
      <c r="I22" t="s">
        <v>12</v>
      </c>
    </row>
    <row r="23" spans="1:9" x14ac:dyDescent="0.25">
      <c r="A23">
        <v>2</v>
      </c>
      <c r="B23" t="s">
        <v>145</v>
      </c>
      <c r="C23" s="17" t="s">
        <v>33</v>
      </c>
      <c r="D23" s="18">
        <v>437.96159999999998</v>
      </c>
      <c r="E23" s="20">
        <v>57.759473575224895</v>
      </c>
      <c r="F23" s="6">
        <f>Tabela11043106732324582323242324523234232423523581067932458[[#This Row],[PRICE IN EUR NET]]+G23*E23</f>
        <v>66.19235671720773</v>
      </c>
      <c r="G23" s="9">
        <v>0.14599999999999999</v>
      </c>
      <c r="I23" t="s">
        <v>12</v>
      </c>
    </row>
    <row r="24" spans="1:9" x14ac:dyDescent="0.25">
      <c r="A24">
        <v>2</v>
      </c>
      <c r="B24" t="s">
        <v>146</v>
      </c>
      <c r="C24" s="17" t="s">
        <v>34</v>
      </c>
      <c r="D24" s="18">
        <v>330.33600000000001</v>
      </c>
      <c r="E24" s="20">
        <v>52.513632284932008</v>
      </c>
      <c r="F24" s="6">
        <f>Tabela11043106732324582323242324523234232423523581067932458[[#This Row],[PRICE IN EUR NET]]+G24*E24</f>
        <v>60.180622598532082</v>
      </c>
      <c r="G24" s="9">
        <v>0.14599999999999999</v>
      </c>
      <c r="I24" t="s">
        <v>12</v>
      </c>
    </row>
    <row r="25" spans="1:9" x14ac:dyDescent="0.25">
      <c r="A25">
        <v>2</v>
      </c>
      <c r="B25" t="s">
        <v>147</v>
      </c>
      <c r="C25" s="17" t="s">
        <v>35</v>
      </c>
      <c r="D25" s="18">
        <v>310.08960000000002</v>
      </c>
      <c r="E25" s="20">
        <v>38.191105077882334</v>
      </c>
      <c r="F25" s="6">
        <f>Tabela11043106732324582323242324523234232423523581067932458[[#This Row],[PRICE IN EUR NET]]+G25*E25</f>
        <v>43.767006419253157</v>
      </c>
      <c r="G25" s="9">
        <v>0.14599999999999999</v>
      </c>
      <c r="I25" t="s">
        <v>13</v>
      </c>
    </row>
    <row r="26" spans="1:9" x14ac:dyDescent="0.25">
      <c r="A26">
        <v>2</v>
      </c>
      <c r="B26" t="s">
        <v>148</v>
      </c>
      <c r="C26" s="17" t="s">
        <v>36</v>
      </c>
      <c r="D26" s="18">
        <v>48.951000000000001</v>
      </c>
      <c r="E26" s="20">
        <v>15.910084439638313</v>
      </c>
      <c r="F26" s="6">
        <f>Tabela11043106732324582323242324523234232423523581067932458[[#This Row],[PRICE IN EUR NET]]+G26*E26</f>
        <v>18.232956767825506</v>
      </c>
      <c r="G26" s="9">
        <v>0.14599999999999999</v>
      </c>
      <c r="I26" t="s">
        <v>13</v>
      </c>
    </row>
    <row r="27" spans="1:9" x14ac:dyDescent="0.25">
      <c r="A27">
        <v>2</v>
      </c>
      <c r="B27" t="s">
        <v>149</v>
      </c>
      <c r="C27" s="17" t="s">
        <v>24</v>
      </c>
      <c r="D27" s="18">
        <v>116.6832</v>
      </c>
      <c r="E27" s="20">
        <v>28.640452798932426</v>
      </c>
      <c r="F27" s="6">
        <f>Tabela11043106732324582323242324523234232423523581067932458[[#This Row],[PRICE IN EUR NET]]+G27*E27</f>
        <v>32.821958907576558</v>
      </c>
      <c r="G27" s="9">
        <v>0.14599999999999999</v>
      </c>
      <c r="I27" t="s">
        <v>13</v>
      </c>
    </row>
    <row r="28" spans="1:9" x14ac:dyDescent="0.25">
      <c r="A28">
        <v>2</v>
      </c>
      <c r="B28" t="s">
        <v>150</v>
      </c>
      <c r="C28" s="17" t="s">
        <v>37</v>
      </c>
      <c r="D28" s="18">
        <v>20.978999999999999</v>
      </c>
      <c r="E28" s="20">
        <v>11.669696063318224</v>
      </c>
      <c r="F28" s="6">
        <f>Tabela11043106732324582323242324523234232423523581067932458[[#This Row],[PRICE IN EUR NET]]+G28*E28</f>
        <v>13.373471688562685</v>
      </c>
      <c r="G28" s="9">
        <v>0.14599999999999999</v>
      </c>
      <c r="I28" t="s">
        <v>12</v>
      </c>
    </row>
    <row r="29" spans="1:9" x14ac:dyDescent="0.25">
      <c r="A29">
        <v>2</v>
      </c>
      <c r="B29" t="s">
        <v>151</v>
      </c>
      <c r="C29" s="17" t="s">
        <v>38</v>
      </c>
      <c r="D29" s="18">
        <v>90.909000000000006</v>
      </c>
      <c r="E29" s="20">
        <v>9.5506522789499098</v>
      </c>
      <c r="F29" s="6">
        <f>Tabela11043106732324582323242324523234232423523581067932458[[#This Row],[PRICE IN EUR NET]]+G29*E29</f>
        <v>10.945047511676597</v>
      </c>
      <c r="G29" s="9">
        <v>0.14599999999999999</v>
      </c>
      <c r="I29" t="s">
        <v>42</v>
      </c>
    </row>
    <row r="30" spans="1:9" x14ac:dyDescent="0.25">
      <c r="A30">
        <v>2</v>
      </c>
      <c r="B30" t="s">
        <v>152</v>
      </c>
      <c r="C30" s="17" t="s">
        <v>39</v>
      </c>
      <c r="D30" s="18">
        <v>210.98880000000003</v>
      </c>
      <c r="E30" s="20">
        <v>28.640452798932426</v>
      </c>
      <c r="F30" s="6">
        <f>Tabela11043106732324582323242324523234232423523581067932458[[#This Row],[PRICE IN EUR NET]]+G30*E30</f>
        <v>32.821958907576558</v>
      </c>
      <c r="G30" s="9">
        <v>0.14599999999999999</v>
      </c>
      <c r="I30" t="s">
        <v>13</v>
      </c>
    </row>
    <row r="31" spans="1:9" x14ac:dyDescent="0.25">
      <c r="A31">
        <v>2</v>
      </c>
      <c r="B31" t="s">
        <v>153</v>
      </c>
      <c r="C31" s="17" t="s">
        <v>40</v>
      </c>
      <c r="D31" s="18">
        <v>418.7808</v>
      </c>
      <c r="E31" s="20">
        <v>47.739456549248786</v>
      </c>
      <c r="F31" s="6">
        <f>Tabela11043106732324582323242324523234232423523581067932458[[#This Row],[PRICE IN EUR NET]]+G31*E31</f>
        <v>54.709417205439109</v>
      </c>
      <c r="G31" s="9">
        <v>0.14599999999999999</v>
      </c>
      <c r="I31" t="s">
        <v>13</v>
      </c>
    </row>
    <row r="32" spans="1:9" x14ac:dyDescent="0.25">
      <c r="A32">
        <v>2</v>
      </c>
      <c r="B32" t="s">
        <v>154</v>
      </c>
      <c r="C32" s="17" t="s">
        <v>41</v>
      </c>
      <c r="D32" s="18">
        <v>249.35040000000001</v>
      </c>
      <c r="E32" s="20">
        <v>28.640452798932426</v>
      </c>
      <c r="F32" s="6">
        <f>Tabela11043106732324582323242324523234232423523581067932458[[#This Row],[PRICE IN EUR NET]]+G32*E32</f>
        <v>32.821958907576558</v>
      </c>
      <c r="G32" s="9">
        <v>0.14599999999999999</v>
      </c>
      <c r="I32" t="s">
        <v>13</v>
      </c>
    </row>
    <row r="33" spans="1:9" x14ac:dyDescent="0.25">
      <c r="A33" s="2" t="s">
        <v>5</v>
      </c>
      <c r="B33" s="2" t="s">
        <v>6</v>
      </c>
      <c r="C33" s="2" t="s">
        <v>7</v>
      </c>
    </row>
    <row r="34" spans="1:9" x14ac:dyDescent="0.25">
      <c r="A34" s="4">
        <f>SUM(Tabela11043106732324582323242324523234232423523581067932458[WITH FUEL ADD])</f>
        <v>817.49828129673506</v>
      </c>
      <c r="B34" s="3">
        <v>4.3463000000000003</v>
      </c>
      <c r="C34" s="5">
        <f>A34*B34</f>
        <v>3553.0927799999999</v>
      </c>
    </row>
    <row r="36" spans="1:9" x14ac:dyDescent="0.25">
      <c r="A36" s="1" t="s">
        <v>19</v>
      </c>
    </row>
    <row r="38" spans="1:9" x14ac:dyDescent="0.25">
      <c r="A38" t="s">
        <v>0</v>
      </c>
      <c r="B38" t="s">
        <v>9</v>
      </c>
      <c r="C38" t="s">
        <v>1</v>
      </c>
      <c r="D38" t="s">
        <v>2</v>
      </c>
      <c r="E38" s="7" t="s">
        <v>3</v>
      </c>
      <c r="F38" t="s">
        <v>8</v>
      </c>
      <c r="G38" t="s">
        <v>4</v>
      </c>
    </row>
    <row r="39" spans="1:9" x14ac:dyDescent="0.25">
      <c r="A39">
        <v>2</v>
      </c>
      <c r="B39" t="s">
        <v>155</v>
      </c>
      <c r="C39" t="s">
        <v>43</v>
      </c>
      <c r="D39" s="7">
        <v>311.68800000000005</v>
      </c>
      <c r="E39" s="13">
        <v>172.47892384944947</v>
      </c>
      <c r="F39" s="6">
        <f>Tabela11043106732324582323242324523234232423523581067[[#This Row],[PRICE IN EUR NET]]+G39*E39</f>
        <v>197.66084673146909</v>
      </c>
      <c r="G39" s="9">
        <v>0.14599999999999999</v>
      </c>
      <c r="I39" t="s">
        <v>15</v>
      </c>
    </row>
    <row r="40" spans="1:9" x14ac:dyDescent="0.25">
      <c r="A40">
        <v>2</v>
      </c>
      <c r="B40" t="s">
        <v>156</v>
      </c>
      <c r="C40" t="s">
        <v>44</v>
      </c>
      <c r="D40" s="7">
        <v>251.48159999999999</v>
      </c>
      <c r="E40" s="15">
        <v>47.256645321785598</v>
      </c>
      <c r="F40" s="6">
        <f>Tabela11043106732324582323242324523234232423523581067[[#This Row],[PRICE IN EUR NET]]+G40*E40</f>
        <v>54.156115538766294</v>
      </c>
      <c r="G40" s="9">
        <v>0.14599999999999999</v>
      </c>
      <c r="I40" t="s">
        <v>12</v>
      </c>
    </row>
    <row r="41" spans="1:9" x14ac:dyDescent="0.25">
      <c r="A41">
        <v>2</v>
      </c>
      <c r="B41" t="s">
        <v>157</v>
      </c>
      <c r="C41" t="s">
        <v>45</v>
      </c>
      <c r="D41" s="7">
        <v>2107.7568000000001</v>
      </c>
      <c r="E41" s="15">
        <v>177.68001105634127</v>
      </c>
      <c r="F41" s="6">
        <f>Tabela11043106732324582323242324523234232423523581067[[#This Row],[PRICE IN EUR NET]]+G41*E41</f>
        <v>203.6212926705671</v>
      </c>
      <c r="G41" s="9">
        <v>0.14599999999999999</v>
      </c>
      <c r="I41" t="s">
        <v>13</v>
      </c>
    </row>
    <row r="42" spans="1:9" x14ac:dyDescent="0.25">
      <c r="A42">
        <v>2</v>
      </c>
      <c r="B42" t="s">
        <v>158</v>
      </c>
      <c r="C42" t="s">
        <v>46</v>
      </c>
      <c r="D42" s="7">
        <v>213.12</v>
      </c>
      <c r="E42" s="15">
        <v>28.640530704381074</v>
      </c>
      <c r="F42" s="6">
        <f>Tabela11043106732324582323242324523234232423523581067[[#This Row],[PRICE IN EUR NET]]+G42*E42</f>
        <v>32.822048187220709</v>
      </c>
      <c r="G42" s="9">
        <v>0.14599999999999999</v>
      </c>
      <c r="I42" t="s">
        <v>13</v>
      </c>
    </row>
    <row r="43" spans="1:9" x14ac:dyDescent="0.25">
      <c r="A43">
        <v>2</v>
      </c>
      <c r="B43" t="s">
        <v>159</v>
      </c>
      <c r="C43" t="s">
        <v>47</v>
      </c>
      <c r="D43" s="7">
        <v>7.2594000000000003</v>
      </c>
      <c r="E43" s="15">
        <v>9.5499147740360257</v>
      </c>
      <c r="F43" s="6">
        <f>Tabela11043106732324582323242324523234232423523581067[[#This Row],[PRICE IN EUR NET]]+G43*E43</f>
        <v>10.944202331045286</v>
      </c>
      <c r="G43" s="9">
        <v>0.14599999999999999</v>
      </c>
      <c r="I43" t="s">
        <v>14</v>
      </c>
    </row>
    <row r="44" spans="1:9" x14ac:dyDescent="0.25">
      <c r="A44">
        <v>2</v>
      </c>
      <c r="B44" t="s">
        <v>160</v>
      </c>
      <c r="C44" t="s">
        <v>48</v>
      </c>
      <c r="D44" s="7">
        <v>134.26560000000001</v>
      </c>
      <c r="E44" s="15">
        <v>28.640530704381074</v>
      </c>
      <c r="F44" s="6">
        <f>Tabela11043106732324582323242324523234232423523581067[[#This Row],[PRICE IN EUR NET]]+G44*E44</f>
        <v>32.822048187220709</v>
      </c>
      <c r="G44" s="9">
        <v>0.14599999999999999</v>
      </c>
      <c r="I44" t="s">
        <v>14</v>
      </c>
    </row>
    <row r="45" spans="1:9" x14ac:dyDescent="0.25">
      <c r="A45">
        <v>2</v>
      </c>
      <c r="B45" t="s">
        <v>161</v>
      </c>
      <c r="C45" t="s">
        <v>49</v>
      </c>
      <c r="D45" s="7">
        <v>202.99680000000001</v>
      </c>
      <c r="E45" s="15">
        <v>28.640530704381074</v>
      </c>
      <c r="F45" s="6">
        <f>Tabela11043106732324582323242324523234232423523581067[[#This Row],[PRICE IN EUR NET]]+G45*E45</f>
        <v>32.822048187220709</v>
      </c>
      <c r="G45" s="9">
        <v>0.14599999999999999</v>
      </c>
      <c r="I45" t="s">
        <v>13</v>
      </c>
    </row>
    <row r="46" spans="1:9" x14ac:dyDescent="0.25">
      <c r="A46">
        <v>2</v>
      </c>
      <c r="B46" t="s">
        <v>162</v>
      </c>
      <c r="C46" t="s">
        <v>50</v>
      </c>
      <c r="D46" s="7">
        <v>166.2336</v>
      </c>
      <c r="E46" s="15">
        <v>47.256645321785598</v>
      </c>
      <c r="F46" s="6">
        <f>Tabela11043106732324582323242324523234232423523581067[[#This Row],[PRICE IN EUR NET]]+G46*E46</f>
        <v>54.156115538766294</v>
      </c>
      <c r="G46" s="9">
        <v>0.14599999999999999</v>
      </c>
      <c r="I46" t="s">
        <v>12</v>
      </c>
    </row>
    <row r="47" spans="1:9" x14ac:dyDescent="0.25">
      <c r="A47">
        <v>2</v>
      </c>
      <c r="B47" t="s">
        <v>163</v>
      </c>
      <c r="C47" t="s">
        <v>51</v>
      </c>
      <c r="D47" s="7">
        <v>228.5712</v>
      </c>
      <c r="E47" s="15">
        <v>28.640530704381074</v>
      </c>
      <c r="F47" s="6">
        <f>Tabela11043106732324582323242324523234232423523581067[[#This Row],[PRICE IN EUR NET]]+G47*E47</f>
        <v>32.822048187220709</v>
      </c>
      <c r="G47" s="9">
        <v>0.14599999999999999</v>
      </c>
      <c r="I47" t="s">
        <v>14</v>
      </c>
    </row>
    <row r="48" spans="1:9" x14ac:dyDescent="0.25">
      <c r="A48">
        <v>2</v>
      </c>
      <c r="B48" t="s">
        <v>164</v>
      </c>
      <c r="C48" t="s">
        <v>52</v>
      </c>
      <c r="D48" s="7">
        <v>79.92</v>
      </c>
      <c r="E48" s="15">
        <v>28.640530704381074</v>
      </c>
      <c r="F48" s="6">
        <f>Tabela11043106732324582323242324523234232423523581067[[#This Row],[PRICE IN EUR NET]]+G48*E48</f>
        <v>32.822048187220709</v>
      </c>
      <c r="G48" s="9">
        <v>0.14599999999999999</v>
      </c>
      <c r="I48" t="s">
        <v>13</v>
      </c>
    </row>
    <row r="49" spans="1:9" x14ac:dyDescent="0.25">
      <c r="A49">
        <v>2</v>
      </c>
      <c r="B49" t="s">
        <v>165</v>
      </c>
      <c r="C49" t="s">
        <v>53</v>
      </c>
      <c r="D49" s="7">
        <v>751.24799999999993</v>
      </c>
      <c r="E49" s="15">
        <v>68.950108260008278</v>
      </c>
      <c r="F49" s="6">
        <f>Tabela11043106732324582323242324523234232423523581067[[#This Row],[PRICE IN EUR NET]]+G49*E49</f>
        <v>79.016824065969487</v>
      </c>
      <c r="G49" s="9">
        <v>0.14599999999999999</v>
      </c>
      <c r="I49" t="s">
        <v>14</v>
      </c>
    </row>
    <row r="50" spans="1:9" x14ac:dyDescent="0.25">
      <c r="A50">
        <v>2</v>
      </c>
      <c r="B50" t="s">
        <v>166</v>
      </c>
      <c r="C50" t="s">
        <v>54</v>
      </c>
      <c r="D50" s="7">
        <v>287.71199999999999</v>
      </c>
      <c r="E50" s="15">
        <v>28.640530704381074</v>
      </c>
      <c r="F50" s="6">
        <f>Tabela11043106732324582323242324523234232423523581067[[#This Row],[PRICE IN EUR NET]]+G50*E50</f>
        <v>32.822048187220709</v>
      </c>
      <c r="G50" s="9">
        <v>0.14599999999999999</v>
      </c>
      <c r="I50" t="s">
        <v>14</v>
      </c>
    </row>
    <row r="51" spans="1:9" x14ac:dyDescent="0.25">
      <c r="A51">
        <v>2</v>
      </c>
      <c r="B51" t="s">
        <v>167</v>
      </c>
      <c r="C51" t="s">
        <v>55</v>
      </c>
      <c r="D51" s="7">
        <v>277.05599999999998</v>
      </c>
      <c r="E51" s="15">
        <v>28.640530704381074</v>
      </c>
      <c r="F51" s="6">
        <f>Tabela11043106732324582323242324523234232423523581067[[#This Row],[PRICE IN EUR NET]]+G51*E51</f>
        <v>32.822048187220709</v>
      </c>
      <c r="G51" s="9">
        <v>0.14599999999999999</v>
      </c>
      <c r="I51" t="s">
        <v>14</v>
      </c>
    </row>
    <row r="52" spans="1:9" x14ac:dyDescent="0.25">
      <c r="A52">
        <v>2</v>
      </c>
      <c r="B52" t="s">
        <v>168</v>
      </c>
      <c r="C52" t="s">
        <v>56</v>
      </c>
      <c r="D52" s="7">
        <v>143.85599999999999</v>
      </c>
      <c r="E52" s="15">
        <v>28.640530704381074</v>
      </c>
      <c r="F52" s="6">
        <f>Tabela11043106732324582323242324523234232423523581067[[#This Row],[PRICE IN EUR NET]]+G52*E52</f>
        <v>32.822048187220709</v>
      </c>
      <c r="G52" s="9">
        <v>0.14599999999999999</v>
      </c>
      <c r="I52" t="s">
        <v>14</v>
      </c>
    </row>
    <row r="53" spans="1:9" x14ac:dyDescent="0.25">
      <c r="A53">
        <v>2</v>
      </c>
      <c r="B53" t="s">
        <v>169</v>
      </c>
      <c r="C53" t="s">
        <v>57</v>
      </c>
      <c r="D53" s="7">
        <v>600.99839999999995</v>
      </c>
      <c r="E53" s="15">
        <v>58.340627447367204</v>
      </c>
      <c r="F53" s="6">
        <f>Tabela11043106732324582323242324523234232423523581067[[#This Row],[PRICE IN EUR NET]]+G53*E53</f>
        <v>66.858359054682808</v>
      </c>
      <c r="G53" s="9">
        <v>0.14599999999999999</v>
      </c>
      <c r="I53" t="s">
        <v>13</v>
      </c>
    </row>
    <row r="54" spans="1:9" x14ac:dyDescent="0.25">
      <c r="A54">
        <v>2</v>
      </c>
      <c r="B54" t="s">
        <v>170</v>
      </c>
      <c r="C54" t="s">
        <v>58</v>
      </c>
      <c r="D54" s="7">
        <v>159.84</v>
      </c>
      <c r="E54" s="15">
        <v>28.640530704381074</v>
      </c>
      <c r="F54" s="6">
        <f>Tabela11043106732324582323242324523234232423523581067[[#This Row],[PRICE IN EUR NET]]+G54*E54</f>
        <v>32.822048187220709</v>
      </c>
      <c r="G54" s="9">
        <v>0.14599999999999999</v>
      </c>
      <c r="I54" t="s">
        <v>14</v>
      </c>
    </row>
    <row r="55" spans="1:9" x14ac:dyDescent="0.25">
      <c r="A55">
        <v>2</v>
      </c>
      <c r="B55" t="s">
        <v>171</v>
      </c>
      <c r="C55" t="s">
        <v>59</v>
      </c>
      <c r="D55" s="7">
        <v>235.76399999999998</v>
      </c>
      <c r="E55" s="15">
        <v>28.640530704381074</v>
      </c>
      <c r="F55" s="6">
        <f>Tabela11043106732324582323242324523234232423523581067[[#This Row],[PRICE IN EUR NET]]+G55*E55</f>
        <v>32.822048187220709</v>
      </c>
      <c r="G55" s="9">
        <v>0.14599999999999999</v>
      </c>
      <c r="I55" t="s">
        <v>14</v>
      </c>
    </row>
    <row r="56" spans="1:9" x14ac:dyDescent="0.25">
      <c r="B56" s="14"/>
      <c r="D56" s="7"/>
      <c r="E56" s="15"/>
      <c r="F56" s="6"/>
      <c r="G56" s="9"/>
    </row>
    <row r="57" spans="1:9" x14ac:dyDescent="0.25">
      <c r="A57" s="2" t="s">
        <v>5</v>
      </c>
      <c r="B57" s="2" t="s">
        <v>6</v>
      </c>
      <c r="C57" s="2" t="s">
        <v>7</v>
      </c>
    </row>
    <row r="58" spans="1:9" x14ac:dyDescent="0.25">
      <c r="A58" s="4">
        <f>SUM(Tabela11043106732324582323242324523234232423523581067[WITH FUEL ADD])</f>
        <v>994.63423780347352</v>
      </c>
      <c r="B58" s="3">
        <v>4.3414000000000001</v>
      </c>
      <c r="C58" s="5">
        <f>A58*B58</f>
        <v>4318.1050800000003</v>
      </c>
    </row>
    <row r="61" spans="1:9" x14ac:dyDescent="0.25">
      <c r="A61" s="1" t="s">
        <v>20</v>
      </c>
    </row>
    <row r="63" spans="1:9" x14ac:dyDescent="0.25">
      <c r="A63" t="s">
        <v>0</v>
      </c>
      <c r="B63" t="s">
        <v>9</v>
      </c>
      <c r="C63" t="s">
        <v>1</v>
      </c>
      <c r="D63" t="s">
        <v>2</v>
      </c>
      <c r="E63" s="7" t="s">
        <v>3</v>
      </c>
      <c r="F63" t="s">
        <v>8</v>
      </c>
      <c r="G63" t="s">
        <v>4</v>
      </c>
    </row>
    <row r="64" spans="1:9" x14ac:dyDescent="0.25">
      <c r="A64">
        <v>2</v>
      </c>
      <c r="B64" t="s">
        <v>172</v>
      </c>
      <c r="C64" t="s">
        <v>60</v>
      </c>
      <c r="D64" s="7">
        <v>27.972000000000001</v>
      </c>
      <c r="E64" s="13">
        <v>9.5505876930168228</v>
      </c>
      <c r="F64" s="6">
        <f>Tabela110431067323245823232423245232342324235235810679[[#This Row],[PRICE IN EUR NET]]+G64*E64</f>
        <v>10.944973496197278</v>
      </c>
      <c r="G64" s="9">
        <v>0.14599999999999999</v>
      </c>
      <c r="I64" t="s">
        <v>13</v>
      </c>
    </row>
    <row r="65" spans="1:9" x14ac:dyDescent="0.25">
      <c r="A65">
        <v>2</v>
      </c>
      <c r="B65" t="s">
        <v>173</v>
      </c>
      <c r="C65" t="s">
        <v>61</v>
      </c>
      <c r="D65" s="7">
        <v>351.64800000000002</v>
      </c>
      <c r="E65" s="13">
        <v>38.190827379580547</v>
      </c>
      <c r="F65" s="6">
        <f>Tabela110431067323245823232423245232342324235235810679[[#This Row],[PRICE IN EUR NET]]+G65*E65</f>
        <v>43.76668817699931</v>
      </c>
      <c r="G65" s="9">
        <v>0.14599999999999999</v>
      </c>
      <c r="I65" t="s">
        <v>13</v>
      </c>
    </row>
    <row r="66" spans="1:9" x14ac:dyDescent="0.25">
      <c r="A66">
        <v>2</v>
      </c>
      <c r="B66" t="s">
        <v>174</v>
      </c>
      <c r="C66" t="s">
        <v>62</v>
      </c>
      <c r="D66" s="10">
        <v>43.956000000000003</v>
      </c>
      <c r="E66" s="15">
        <v>15.909195667204424</v>
      </c>
      <c r="F66" s="6">
        <f>Tabela110431067323245823232423245232342324235235810679[[#This Row],[PRICE IN EUR NET]]+G66*E66</f>
        <v>18.231938234616269</v>
      </c>
      <c r="G66" s="9">
        <v>0.14599999999999999</v>
      </c>
      <c r="I66" t="s">
        <v>13</v>
      </c>
    </row>
    <row r="67" spans="1:9" x14ac:dyDescent="0.25">
      <c r="A67">
        <v>2</v>
      </c>
      <c r="B67" t="s">
        <v>175</v>
      </c>
      <c r="C67" t="s">
        <v>63</v>
      </c>
      <c r="D67" s="10">
        <v>744.85440000000006</v>
      </c>
      <c r="E67" s="15">
        <v>72.659598985941443</v>
      </c>
      <c r="F67" s="6">
        <f>Tabela110431067323245823232423245232342324235235810679[[#This Row],[PRICE IN EUR NET]]+G67*E67</f>
        <v>83.267900437888898</v>
      </c>
      <c r="G67" s="9">
        <v>0.14599999999999999</v>
      </c>
      <c r="I67" t="s">
        <v>13</v>
      </c>
    </row>
    <row r="68" spans="1:9" x14ac:dyDescent="0.25">
      <c r="A68">
        <v>2</v>
      </c>
      <c r="B68" t="s">
        <v>176</v>
      </c>
      <c r="C68" t="s">
        <v>64</v>
      </c>
      <c r="D68" s="7">
        <v>589.27679999999998</v>
      </c>
      <c r="E68" s="13">
        <v>56.220327264346615</v>
      </c>
      <c r="F68" s="6">
        <f>Tabela110431067323245823232423245232342324235235810679[[#This Row],[PRICE IN EUR NET]]+G68*E68</f>
        <v>64.428495044941215</v>
      </c>
      <c r="G68" s="9">
        <v>0.14599999999999999</v>
      </c>
      <c r="I68" t="s">
        <v>13</v>
      </c>
    </row>
    <row r="69" spans="1:9" x14ac:dyDescent="0.25">
      <c r="A69">
        <v>2</v>
      </c>
      <c r="B69" t="s">
        <v>177</v>
      </c>
      <c r="C69" t="s">
        <v>65</v>
      </c>
      <c r="D69" s="10">
        <v>294.10559999999998</v>
      </c>
      <c r="E69" s="15">
        <v>28.640239686563721</v>
      </c>
      <c r="F69" s="6">
        <f>Tabela110431067323245823232423245232342324235235810679[[#This Row],[PRICE IN EUR NET]]+G69*E69</f>
        <v>32.821714680802025</v>
      </c>
      <c r="G69" s="9">
        <v>0.14599999999999999</v>
      </c>
      <c r="I69" t="s">
        <v>13</v>
      </c>
    </row>
    <row r="70" spans="1:9" x14ac:dyDescent="0.25">
      <c r="A70">
        <v>2</v>
      </c>
      <c r="B70" t="s">
        <v>178</v>
      </c>
      <c r="C70" t="s">
        <v>66</v>
      </c>
      <c r="D70" s="10">
        <v>191.80799999999999</v>
      </c>
      <c r="E70" s="15">
        <v>28.640239686563721</v>
      </c>
      <c r="F70" s="6">
        <f>Tabela110431067323245823232423245232342324235235810679[[#This Row],[PRICE IN EUR NET]]+G70*E70</f>
        <v>32.821714680802025</v>
      </c>
      <c r="G70" s="9">
        <v>0.14599999999999999</v>
      </c>
      <c r="I70" t="s">
        <v>12</v>
      </c>
    </row>
    <row r="71" spans="1:9" x14ac:dyDescent="0.25">
      <c r="A71">
        <v>2</v>
      </c>
      <c r="B71" t="s">
        <v>179</v>
      </c>
      <c r="C71" t="s">
        <v>67</v>
      </c>
      <c r="D71" s="7">
        <v>217.38240000000002</v>
      </c>
      <c r="E71" s="13">
        <v>47.255127909656593</v>
      </c>
      <c r="F71" s="6">
        <f>Tabela110431067323245823232423245232342324235235810679[[#This Row],[PRICE IN EUR NET]]+G71*E71</f>
        <v>54.154376584466455</v>
      </c>
      <c r="G71" s="9">
        <v>0.14599999999999999</v>
      </c>
      <c r="I71" t="s">
        <v>12</v>
      </c>
    </row>
    <row r="72" spans="1:9" x14ac:dyDescent="0.25">
      <c r="A72">
        <v>2</v>
      </c>
      <c r="B72" t="s">
        <v>180</v>
      </c>
      <c r="C72" t="s">
        <v>68</v>
      </c>
      <c r="D72" s="10">
        <v>358.04159999999996</v>
      </c>
      <c r="E72" s="15">
        <v>38.190827379580547</v>
      </c>
      <c r="F72" s="6">
        <f>Tabela110431067323245823232423245232342324235235810679[[#This Row],[PRICE IN EUR NET]]+G72*E72</f>
        <v>43.76668817699931</v>
      </c>
      <c r="G72" s="9">
        <v>0.14599999999999999</v>
      </c>
      <c r="I72" t="s">
        <v>14</v>
      </c>
    </row>
    <row r="73" spans="1:9" x14ac:dyDescent="0.25">
      <c r="A73">
        <v>2</v>
      </c>
      <c r="B73" t="s">
        <v>181</v>
      </c>
      <c r="C73" t="s">
        <v>69</v>
      </c>
      <c r="D73" s="10">
        <v>17.981999999999999</v>
      </c>
      <c r="E73" s="15">
        <v>15.909195667204424</v>
      </c>
      <c r="F73" s="6">
        <f>Tabela110431067323245823232423245232342324235235810679[[#This Row],[PRICE IN EUR NET]]+G73*E73</f>
        <v>18.231938234616269</v>
      </c>
      <c r="G73" s="9">
        <v>0.14599999999999999</v>
      </c>
      <c r="I73" t="s">
        <v>13</v>
      </c>
    </row>
    <row r="74" spans="1:9" x14ac:dyDescent="0.25">
      <c r="A74">
        <v>2</v>
      </c>
      <c r="B74" t="s">
        <v>182</v>
      </c>
      <c r="C74" t="s">
        <v>70</v>
      </c>
      <c r="D74" s="10">
        <v>740.5920000000001</v>
      </c>
      <c r="E74" s="15">
        <v>72.659598985941443</v>
      </c>
      <c r="F74" s="6">
        <f>Tabela110431067323245823232423245232342324235235810679[[#This Row],[PRICE IN EUR NET]]+G74*E74</f>
        <v>83.267900437888898</v>
      </c>
      <c r="G74" s="9">
        <v>0.14599999999999999</v>
      </c>
      <c r="I74" t="s">
        <v>13</v>
      </c>
    </row>
    <row r="75" spans="1:9" x14ac:dyDescent="0.25">
      <c r="B75" s="14"/>
      <c r="C75" s="12"/>
      <c r="D75" s="10"/>
      <c r="E75" s="15"/>
      <c r="F75" s="6"/>
      <c r="G75" s="9"/>
    </row>
    <row r="76" spans="1:9" x14ac:dyDescent="0.25">
      <c r="A76" s="2" t="s">
        <v>5</v>
      </c>
      <c r="B76" s="2" t="s">
        <v>6</v>
      </c>
      <c r="C76" s="2" t="s">
        <v>7</v>
      </c>
    </row>
    <row r="77" spans="1:9" x14ac:dyDescent="0.25">
      <c r="A77" s="4">
        <f>SUM(Tabela110431067323245823232423245232342324235235810679[WITH FUEL ADD])</f>
        <v>485.70432818621794</v>
      </c>
      <c r="B77" s="3">
        <v>4.3390000000000004</v>
      </c>
      <c r="C77" s="5">
        <f>A77*B77</f>
        <v>2107.4710799999998</v>
      </c>
    </row>
    <row r="79" spans="1:9" x14ac:dyDescent="0.25">
      <c r="A79" s="4"/>
      <c r="B79" s="3"/>
      <c r="C79" s="5"/>
    </row>
    <row r="80" spans="1:9" x14ac:dyDescent="0.25">
      <c r="A80" s="1" t="s">
        <v>21</v>
      </c>
    </row>
    <row r="82" spans="1:9" x14ac:dyDescent="0.25">
      <c r="A82" t="s">
        <v>0</v>
      </c>
      <c r="B82" t="s">
        <v>9</v>
      </c>
      <c r="C82" t="s">
        <v>1</v>
      </c>
      <c r="D82" t="s">
        <v>2</v>
      </c>
      <c r="E82" s="7" t="s">
        <v>3</v>
      </c>
      <c r="F82" t="s">
        <v>8</v>
      </c>
      <c r="G82" t="s">
        <v>4</v>
      </c>
    </row>
    <row r="83" spans="1:9" x14ac:dyDescent="0.25">
      <c r="A83">
        <v>2</v>
      </c>
      <c r="B83" t="s">
        <v>183</v>
      </c>
      <c r="C83" t="s">
        <v>71</v>
      </c>
      <c r="D83" s="7">
        <v>2985.4115999999999</v>
      </c>
      <c r="E83" s="13">
        <v>214.81035520770618</v>
      </c>
      <c r="F83" s="6">
        <f>Tabela1104310673232458232324232452323423242352358106793[[#This Row],[PRICE IN EUR NET]]+G83*E83</f>
        <v>246.17266706803127</v>
      </c>
      <c r="G83" s="9">
        <v>0.14599999999999999</v>
      </c>
      <c r="I83" t="s">
        <v>13</v>
      </c>
    </row>
    <row r="84" spans="1:9" x14ac:dyDescent="0.25">
      <c r="A84">
        <v>2</v>
      </c>
      <c r="B84" t="s">
        <v>184</v>
      </c>
      <c r="C84" t="s">
        <v>72</v>
      </c>
      <c r="D84" s="7">
        <v>482.71679999999998</v>
      </c>
      <c r="E84" s="13">
        <v>47.740008336034826</v>
      </c>
      <c r="F84" s="6">
        <f>Tabela1104310673232458232324232452323423242352358106793[[#This Row],[PRICE IN EUR NET]]+G84*E84</f>
        <v>54.710049553095914</v>
      </c>
      <c r="G84" s="9">
        <v>0.14599999999999999</v>
      </c>
      <c r="I84" t="s">
        <v>13</v>
      </c>
    </row>
    <row r="85" spans="1:9" x14ac:dyDescent="0.25">
      <c r="A85">
        <v>2</v>
      </c>
      <c r="B85" t="s">
        <v>185</v>
      </c>
      <c r="C85" t="s">
        <v>73</v>
      </c>
      <c r="D85" s="7">
        <v>255.744</v>
      </c>
      <c r="E85" s="13">
        <v>28.638910758116058</v>
      </c>
      <c r="F85" s="6">
        <f>Tabela1104310673232458232324232452323423242352358106793[[#This Row],[PRICE IN EUR NET]]+G85*E85</f>
        <v>32.820191728800999</v>
      </c>
      <c r="G85" s="9">
        <v>0.14599999999999999</v>
      </c>
      <c r="I85" t="s">
        <v>13</v>
      </c>
    </row>
    <row r="86" spans="1:9" x14ac:dyDescent="0.25">
      <c r="A86">
        <v>2</v>
      </c>
      <c r="B86" t="s">
        <v>186</v>
      </c>
      <c r="C86" t="s">
        <v>74</v>
      </c>
      <c r="D86" s="7">
        <v>30.7026</v>
      </c>
      <c r="E86" s="13">
        <v>15.910248691705643</v>
      </c>
      <c r="F86" s="6">
        <f>Tabela1104310673232458232324232452323423242352358106793[[#This Row],[PRICE IN EUR NET]]+G86*E86</f>
        <v>18.233145000694666</v>
      </c>
      <c r="G86" s="9">
        <v>0.14599999999999999</v>
      </c>
      <c r="I86" t="s">
        <v>13</v>
      </c>
    </row>
    <row r="87" spans="1:9" x14ac:dyDescent="0.25">
      <c r="A87">
        <v>2</v>
      </c>
      <c r="B87" t="s">
        <v>187</v>
      </c>
      <c r="C87" t="s">
        <v>75</v>
      </c>
      <c r="D87" s="7">
        <v>847.15200000000004</v>
      </c>
      <c r="E87" s="15">
        <v>70.539063585421204</v>
      </c>
      <c r="F87" s="6">
        <f>Tabela1104310673232458232324232452323423242352358106793[[#This Row],[PRICE IN EUR NET]]+G87*E87</f>
        <v>80.8377668688927</v>
      </c>
      <c r="G87" s="9">
        <v>0.14599999999999999</v>
      </c>
      <c r="I87" t="s">
        <v>14</v>
      </c>
    </row>
    <row r="88" spans="1:9" x14ac:dyDescent="0.25">
      <c r="A88">
        <v>2</v>
      </c>
      <c r="C88" t="s">
        <v>76</v>
      </c>
      <c r="D88" s="7">
        <v>2526.5376000000001</v>
      </c>
      <c r="E88" s="15">
        <v>200.49089982864817</v>
      </c>
      <c r="F88" s="6">
        <f>Tabela1104310673232458232324232452323423242352358106793[[#This Row],[PRICE IN EUR NET]]+G88*E88</f>
        <v>229.76257120363078</v>
      </c>
      <c r="G88" s="9">
        <v>0.14599999999999999</v>
      </c>
      <c r="I88" t="s">
        <v>14</v>
      </c>
    </row>
    <row r="89" spans="1:9" x14ac:dyDescent="0.25">
      <c r="A89">
        <v>2</v>
      </c>
      <c r="B89" t="s">
        <v>188</v>
      </c>
      <c r="C89" t="s">
        <v>77</v>
      </c>
      <c r="D89" s="7">
        <v>511.488</v>
      </c>
      <c r="E89" s="15">
        <v>53.040337146297411</v>
      </c>
      <c r="F89" s="6">
        <f>Tabela1104310673232458232324232452323423242352358106793[[#This Row],[PRICE IN EUR NET]]+G89*E89</f>
        <v>60.784226369656835</v>
      </c>
      <c r="G89" s="9">
        <v>0.14599999999999999</v>
      </c>
      <c r="I89" t="s">
        <v>14</v>
      </c>
    </row>
    <row r="90" spans="1:9" x14ac:dyDescent="0.25">
      <c r="A90">
        <v>2</v>
      </c>
      <c r="B90" t="s">
        <v>189</v>
      </c>
      <c r="C90" t="s">
        <v>78</v>
      </c>
      <c r="D90" s="7">
        <v>396.40319999999997</v>
      </c>
      <c r="E90" s="15">
        <v>38.190617329690177</v>
      </c>
      <c r="F90" s="6">
        <f>Tabela1104310673232458232324232452323423242352358106793[[#This Row],[PRICE IN EUR NET]]+G90*E90</f>
        <v>43.766447459824946</v>
      </c>
      <c r="G90" s="9">
        <v>0.14599999999999999</v>
      </c>
      <c r="I90" t="s">
        <v>13</v>
      </c>
    </row>
    <row r="91" spans="1:9" x14ac:dyDescent="0.25">
      <c r="A91">
        <v>2</v>
      </c>
      <c r="B91" t="s">
        <v>190</v>
      </c>
      <c r="C91" t="s">
        <v>79</v>
      </c>
      <c r="D91" s="7">
        <v>460.33920000000001</v>
      </c>
      <c r="E91" s="15">
        <v>48.43467790487658</v>
      </c>
      <c r="F91" s="6">
        <f>Tabela1104310673232458232324232452323423242352358106793[[#This Row],[PRICE IN EUR NET]]+G91*E91</f>
        <v>55.50614087898856</v>
      </c>
      <c r="G91" s="9">
        <v>0.14599999999999999</v>
      </c>
      <c r="I91" t="s">
        <v>14</v>
      </c>
    </row>
    <row r="92" spans="1:9" x14ac:dyDescent="0.25">
      <c r="A92">
        <v>2</v>
      </c>
      <c r="B92" t="s">
        <v>191</v>
      </c>
      <c r="C92" t="s">
        <v>80</v>
      </c>
      <c r="D92" s="7">
        <v>1086.912</v>
      </c>
      <c r="E92" s="15">
        <v>93.87996109850414</v>
      </c>
      <c r="F92" s="6">
        <f>Tabela1104310673232458232324232452323423242352358106793[[#This Row],[PRICE IN EUR NET]]+G92*E92</f>
        <v>107.58643541888574</v>
      </c>
      <c r="G92" s="9">
        <v>0.14599999999999999</v>
      </c>
      <c r="I92" t="s">
        <v>13</v>
      </c>
    </row>
    <row r="93" spans="1:9" x14ac:dyDescent="0.25">
      <c r="A93">
        <v>2</v>
      </c>
      <c r="B93" t="s">
        <v>192</v>
      </c>
      <c r="C93" t="s">
        <v>81</v>
      </c>
      <c r="D93" s="7">
        <v>175.2912</v>
      </c>
      <c r="E93" s="15">
        <v>47.256055203075071</v>
      </c>
      <c r="F93" s="6">
        <f>Tabela1104310673232458232324232452323423242352358106793[[#This Row],[PRICE IN EUR NET]]+G93*E93</f>
        <v>54.15543926272403</v>
      </c>
      <c r="G93" s="9">
        <v>0.14599999999999999</v>
      </c>
      <c r="I93" t="s">
        <v>12</v>
      </c>
    </row>
    <row r="94" spans="1:9" x14ac:dyDescent="0.25">
      <c r="A94">
        <v>2</v>
      </c>
      <c r="B94" t="s">
        <v>193</v>
      </c>
      <c r="C94" t="s">
        <v>82</v>
      </c>
      <c r="D94" s="7">
        <v>623.37600000000009</v>
      </c>
      <c r="E94" s="15">
        <v>79.240957717778912</v>
      </c>
      <c r="F94" s="6">
        <f>Tabela1104310673232458232324232452323423242352358106793[[#This Row],[PRICE IN EUR NET]]+G94*E94</f>
        <v>90.81013754457463</v>
      </c>
      <c r="G94" s="9">
        <v>0.14599999999999999</v>
      </c>
      <c r="I94" t="s">
        <v>12</v>
      </c>
    </row>
    <row r="95" spans="1:9" x14ac:dyDescent="0.25">
      <c r="A95">
        <v>2</v>
      </c>
      <c r="B95" t="s">
        <v>194</v>
      </c>
      <c r="C95" t="s">
        <v>83</v>
      </c>
      <c r="D95" s="7">
        <v>44.488799999999998</v>
      </c>
      <c r="E95" s="15">
        <v>11.670448756541472</v>
      </c>
      <c r="F95" s="6">
        <f>Tabela1104310673232458232324232452323423242352358106793[[#This Row],[PRICE IN EUR NET]]+G95*E95</f>
        <v>13.374334274996526</v>
      </c>
      <c r="G95" s="9">
        <v>0.14599999999999999</v>
      </c>
      <c r="I95" t="s">
        <v>12</v>
      </c>
    </row>
    <row r="96" spans="1:9" x14ac:dyDescent="0.25">
      <c r="A96">
        <v>2</v>
      </c>
      <c r="B96" t="s">
        <v>195</v>
      </c>
      <c r="C96" t="s">
        <v>84</v>
      </c>
      <c r="D96" s="7">
        <v>562.63679999999999</v>
      </c>
      <c r="E96" s="15">
        <v>68.265178530079197</v>
      </c>
      <c r="F96" s="6">
        <f>Tabela1104310673232458232324232452323423242352358106793[[#This Row],[PRICE IN EUR NET]]+G96*E96</f>
        <v>78.231894595470763</v>
      </c>
      <c r="G96" s="9">
        <v>0.14599999999999999</v>
      </c>
      <c r="I96" t="s">
        <v>12</v>
      </c>
    </row>
    <row r="97" spans="1:9" x14ac:dyDescent="0.25">
      <c r="A97">
        <v>2</v>
      </c>
      <c r="B97" t="s">
        <v>196</v>
      </c>
      <c r="C97" t="s">
        <v>85</v>
      </c>
      <c r="D97" s="7">
        <v>274.9248</v>
      </c>
      <c r="E97" s="15">
        <v>47.256055203075071</v>
      </c>
      <c r="F97" s="6">
        <f>Tabela1104310673232458232324232452323423242352358106793[[#This Row],[PRICE IN EUR NET]]+G97*E97</f>
        <v>54.15543926272403</v>
      </c>
      <c r="G97" s="9">
        <v>0.14599999999999999</v>
      </c>
      <c r="I97" t="s">
        <v>12</v>
      </c>
    </row>
    <row r="98" spans="1:9" x14ac:dyDescent="0.25">
      <c r="A98">
        <v>2</v>
      </c>
      <c r="B98" t="s">
        <v>197</v>
      </c>
      <c r="C98" t="s">
        <v>86</v>
      </c>
      <c r="D98" s="7">
        <v>430.50239999999997</v>
      </c>
      <c r="E98" s="15">
        <v>11.670448756541472</v>
      </c>
      <c r="F98" s="6">
        <f>Tabela1104310673232458232324232452323423242352358106793[[#This Row],[PRICE IN EUR NET]]+G98*E98</f>
        <v>13.374334274996526</v>
      </c>
      <c r="G98" s="9">
        <v>0.14599999999999999</v>
      </c>
      <c r="I98" t="s">
        <v>12</v>
      </c>
    </row>
    <row r="99" spans="1:9" x14ac:dyDescent="0.25">
      <c r="A99">
        <v>2</v>
      </c>
      <c r="B99" t="s">
        <v>198</v>
      </c>
      <c r="C99" t="s">
        <v>87</v>
      </c>
      <c r="D99" s="7">
        <v>463.53599999999994</v>
      </c>
      <c r="E99" s="15">
        <v>47.740008336034826</v>
      </c>
      <c r="F99" s="6">
        <f>Tabela1104310673232458232324232452323423242352358106793[[#This Row],[PRICE IN EUR NET]]+G99*E99</f>
        <v>54.710049553095914</v>
      </c>
      <c r="G99" s="9">
        <v>0.14599999999999999</v>
      </c>
      <c r="I99" t="s">
        <v>13</v>
      </c>
    </row>
    <row r="100" spans="1:9" x14ac:dyDescent="0.25">
      <c r="A100">
        <v>2</v>
      </c>
      <c r="B100" t="s">
        <v>199</v>
      </c>
      <c r="C100" t="s">
        <v>88</v>
      </c>
      <c r="D100" s="7">
        <v>1141.2575999999999</v>
      </c>
      <c r="E100" s="15">
        <v>136.5210947992405</v>
      </c>
      <c r="F100" s="6">
        <f>Tabela1104310673232458232324232452323423242352358106793[[#This Row],[PRICE IN EUR NET]]+G100*E100</f>
        <v>156.45317463992961</v>
      </c>
      <c r="G100" s="9">
        <v>0.14599999999999999</v>
      </c>
      <c r="I100" t="s">
        <v>12</v>
      </c>
    </row>
    <row r="101" spans="1:9" x14ac:dyDescent="0.25">
      <c r="A101">
        <v>2</v>
      </c>
      <c r="B101" t="s">
        <v>200</v>
      </c>
      <c r="C101" t="s">
        <v>89</v>
      </c>
      <c r="D101" s="7">
        <v>231.76799999999997</v>
      </c>
      <c r="E101" s="15">
        <v>28.638910758116058</v>
      </c>
      <c r="F101" s="6">
        <f>Tabela1104310673232458232324232452323423242352358106793[[#This Row],[PRICE IN EUR NET]]+G101*E101</f>
        <v>32.820191728800999</v>
      </c>
      <c r="G101" s="9">
        <v>0.14599999999999999</v>
      </c>
      <c r="I101" t="s">
        <v>13</v>
      </c>
    </row>
    <row r="102" spans="1:9" x14ac:dyDescent="0.25">
      <c r="A102">
        <v>2</v>
      </c>
      <c r="B102" t="s">
        <v>201</v>
      </c>
      <c r="C102" t="s">
        <v>90</v>
      </c>
      <c r="D102" s="7">
        <v>495.50400000000002</v>
      </c>
      <c r="E102" s="15">
        <v>47.740008336034826</v>
      </c>
      <c r="F102" s="6">
        <f>Tabela1104310673232458232324232452323423242352358106793[[#This Row],[PRICE IN EUR NET]]+G102*E102</f>
        <v>54.710049553095914</v>
      </c>
      <c r="G102" s="9">
        <v>0.14599999999999999</v>
      </c>
      <c r="I102" t="s">
        <v>13</v>
      </c>
    </row>
    <row r="103" spans="1:9" x14ac:dyDescent="0.25">
      <c r="A103">
        <v>2</v>
      </c>
      <c r="B103" t="s">
        <v>202</v>
      </c>
      <c r="C103" t="s">
        <v>91</v>
      </c>
      <c r="D103" s="7">
        <v>168.3648</v>
      </c>
      <c r="E103" s="15">
        <v>28.638910758116058</v>
      </c>
      <c r="F103" s="6">
        <f>Tabela1104310673232458232324232452323423242352358106793[[#This Row],[PRICE IN EUR NET]]+G103*E103</f>
        <v>32.820191728800999</v>
      </c>
      <c r="G103" s="9">
        <v>0.14599999999999999</v>
      </c>
      <c r="I103" t="s">
        <v>13</v>
      </c>
    </row>
    <row r="104" spans="1:9" x14ac:dyDescent="0.25">
      <c r="A104">
        <v>2</v>
      </c>
      <c r="B104" t="s">
        <v>203</v>
      </c>
      <c r="C104" t="s">
        <v>92</v>
      </c>
      <c r="D104" s="7">
        <v>315.41759999999999</v>
      </c>
      <c r="E104" s="15">
        <v>28.638910758116058</v>
      </c>
      <c r="F104" s="6">
        <f>Tabela1104310673232458232324232452323423242352358106793[[#This Row],[PRICE IN EUR NET]]+G104*E104</f>
        <v>32.820191728800999</v>
      </c>
      <c r="G104" s="9">
        <v>0.14599999999999999</v>
      </c>
      <c r="I104" t="s">
        <v>13</v>
      </c>
    </row>
    <row r="105" spans="1:9" x14ac:dyDescent="0.25">
      <c r="A105">
        <v>2</v>
      </c>
      <c r="B105" t="s">
        <v>204</v>
      </c>
      <c r="C105" s="21" t="s">
        <v>93</v>
      </c>
      <c r="D105" s="18">
        <v>175.82400000000001</v>
      </c>
      <c r="E105" s="22">
        <v>28.638910758116058</v>
      </c>
      <c r="F105" s="6">
        <f>Tabela1104310673232458232324232452323423242352358106793[[#This Row],[PRICE IN EUR NET]]+G105*E105</f>
        <v>32.820191728800999</v>
      </c>
      <c r="G105" s="9">
        <v>0.14599999999999999</v>
      </c>
      <c r="I105" t="s">
        <v>13</v>
      </c>
    </row>
    <row r="106" spans="1:9" x14ac:dyDescent="0.25">
      <c r="A106">
        <v>2</v>
      </c>
      <c r="B106" t="s">
        <v>205</v>
      </c>
      <c r="C106" s="21" t="s">
        <v>94</v>
      </c>
      <c r="D106" s="18">
        <v>809.85599999999999</v>
      </c>
      <c r="E106" s="22">
        <v>78.4999768443477</v>
      </c>
      <c r="F106" s="6">
        <f>Tabela1104310673232458232324232452323423242352358106793[[#This Row],[PRICE IN EUR NET]]+G106*E106</f>
        <v>89.960973463622466</v>
      </c>
      <c r="G106" s="9">
        <v>0.14599999999999999</v>
      </c>
      <c r="I106" t="s">
        <v>13</v>
      </c>
    </row>
    <row r="107" spans="1:9" x14ac:dyDescent="0.25">
      <c r="A107">
        <v>2</v>
      </c>
      <c r="B107" t="s">
        <v>206</v>
      </c>
      <c r="C107" s="21" t="s">
        <v>95</v>
      </c>
      <c r="D107" s="18">
        <v>358.57439999999997</v>
      </c>
      <c r="E107" s="22">
        <v>28.638910758116058</v>
      </c>
      <c r="F107" s="6">
        <f>Tabela1104310673232458232324232452323423242352358106793[[#This Row],[PRICE IN EUR NET]]+G107*E107</f>
        <v>32.820191728800999</v>
      </c>
      <c r="G107" s="9">
        <v>0.14599999999999999</v>
      </c>
      <c r="I107" t="s">
        <v>13</v>
      </c>
    </row>
    <row r="108" spans="1:9" x14ac:dyDescent="0.25">
      <c r="A108" s="2" t="s">
        <v>5</v>
      </c>
      <c r="B108" s="2" t="s">
        <v>6</v>
      </c>
      <c r="C108" s="2" t="s">
        <v>7</v>
      </c>
    </row>
    <row r="109" spans="1:9" x14ac:dyDescent="0.25">
      <c r="A109" s="4">
        <f>SUM(Tabela1104310673232458232324232452323423242352358106793[WITH FUEL ADD])</f>
        <v>1754.2164266197378</v>
      </c>
      <c r="B109" s="3">
        <v>4.3186</v>
      </c>
      <c r="C109" s="5">
        <f>A109*B109</f>
        <v>7575.7590599999994</v>
      </c>
    </row>
    <row r="111" spans="1:9" x14ac:dyDescent="0.25">
      <c r="A111" s="4"/>
      <c r="B111" s="3"/>
      <c r="C111" s="5"/>
    </row>
    <row r="112" spans="1:9" x14ac:dyDescent="0.25">
      <c r="A112" s="1" t="s">
        <v>22</v>
      </c>
    </row>
    <row r="114" spans="1:9" x14ac:dyDescent="0.25">
      <c r="A114" t="s">
        <v>0</v>
      </c>
      <c r="B114" t="s">
        <v>9</v>
      </c>
      <c r="C114" t="s">
        <v>1</v>
      </c>
      <c r="D114" t="s">
        <v>2</v>
      </c>
      <c r="E114" s="7" t="s">
        <v>3</v>
      </c>
      <c r="F114" t="s">
        <v>8</v>
      </c>
      <c r="G114" t="s">
        <v>4</v>
      </c>
    </row>
    <row r="115" spans="1:9" x14ac:dyDescent="0.25">
      <c r="A115">
        <v>2</v>
      </c>
      <c r="B115" t="s">
        <v>207</v>
      </c>
      <c r="C115" t="s">
        <v>96</v>
      </c>
      <c r="D115" s="7">
        <v>159.84</v>
      </c>
      <c r="E115" s="13">
        <v>28.640270602136091</v>
      </c>
      <c r="F115" s="6">
        <f>Tabela11043106732324582323242324523234232423523581067932[[#This Row],[PRICE IN EUR NET]]+G115*E115</f>
        <v>32.821750110047958</v>
      </c>
      <c r="G115" s="9">
        <v>0.14599999999999999</v>
      </c>
      <c r="I115" t="s">
        <v>14</v>
      </c>
    </row>
    <row r="116" spans="1:9" x14ac:dyDescent="0.25">
      <c r="A116">
        <v>2</v>
      </c>
      <c r="B116" t="s">
        <v>208</v>
      </c>
      <c r="C116" t="s">
        <v>97</v>
      </c>
      <c r="D116" s="7">
        <v>163.0368</v>
      </c>
      <c r="E116" s="13">
        <v>28.640270602136091</v>
      </c>
      <c r="F116" s="6">
        <f>Tabela11043106732324582323242324523234232423523581067932[[#This Row],[PRICE IN EUR NET]]+G116*E116</f>
        <v>32.821750110047958</v>
      </c>
      <c r="G116" s="9">
        <v>0.14599999999999999</v>
      </c>
      <c r="I116" t="s">
        <v>14</v>
      </c>
    </row>
    <row r="117" spans="1:9" x14ac:dyDescent="0.25">
      <c r="A117">
        <v>2</v>
      </c>
      <c r="B117" t="s">
        <v>209</v>
      </c>
      <c r="C117" t="s">
        <v>98</v>
      </c>
      <c r="D117" s="7">
        <v>191.80799999999999</v>
      </c>
      <c r="E117" s="13">
        <v>28.640270602136091</v>
      </c>
      <c r="F117" s="6">
        <f>Tabela11043106732324582323242324523234232423523581067932[[#This Row],[PRICE IN EUR NET]]+G117*E117</f>
        <v>32.821750110047958</v>
      </c>
      <c r="G117" s="9">
        <v>0.14599999999999999</v>
      </c>
      <c r="I117" t="s">
        <v>14</v>
      </c>
    </row>
    <row r="118" spans="1:9" x14ac:dyDescent="0.25">
      <c r="A118">
        <v>2</v>
      </c>
      <c r="B118" t="s">
        <v>210</v>
      </c>
      <c r="C118" t="s">
        <v>99</v>
      </c>
      <c r="D118" s="7">
        <v>185.4144</v>
      </c>
      <c r="E118" s="13">
        <v>28.640270602136091</v>
      </c>
      <c r="F118" s="6">
        <f>Tabela11043106732324582323242324523234232423523581067932[[#This Row],[PRICE IN EUR NET]]+G118*E118</f>
        <v>32.821750110047958</v>
      </c>
      <c r="G118" s="9">
        <v>0.14599999999999999</v>
      </c>
      <c r="I118" t="s">
        <v>14</v>
      </c>
    </row>
    <row r="119" spans="1:9" x14ac:dyDescent="0.25">
      <c r="A119">
        <v>2</v>
      </c>
      <c r="B119" t="s">
        <v>211</v>
      </c>
      <c r="C119" t="s">
        <v>100</v>
      </c>
      <c r="D119" s="7">
        <v>218.98079999999999</v>
      </c>
      <c r="E119" s="13">
        <v>28.640270602136091</v>
      </c>
      <c r="F119" s="6">
        <f>Tabela11043106732324582323242324523234232423523581067932[[#This Row],[PRICE IN EUR NET]]+G119*E119</f>
        <v>32.821750110047958</v>
      </c>
      <c r="G119" s="9">
        <v>0.14599999999999999</v>
      </c>
      <c r="I119" t="s">
        <v>14</v>
      </c>
    </row>
    <row r="120" spans="1:9" x14ac:dyDescent="0.25">
      <c r="A120">
        <v>2</v>
      </c>
      <c r="B120" t="s">
        <v>212</v>
      </c>
      <c r="C120" t="s">
        <v>101</v>
      </c>
      <c r="D120" s="7">
        <v>11.988</v>
      </c>
      <c r="E120" s="13">
        <v>9.5498459328591618</v>
      </c>
      <c r="F120" s="6">
        <f>Tabela11043106732324582323242324523234232423523581067932[[#This Row],[PRICE IN EUR NET]]+G120*E120</f>
        <v>10.9441234390566</v>
      </c>
      <c r="G120" s="9">
        <v>0.14599999999999999</v>
      </c>
      <c r="I120" t="s">
        <v>14</v>
      </c>
    </row>
    <row r="121" spans="1:9" x14ac:dyDescent="0.25">
      <c r="A121">
        <v>2</v>
      </c>
      <c r="B121" t="s">
        <v>213</v>
      </c>
      <c r="C121" t="s">
        <v>102</v>
      </c>
      <c r="D121" s="7">
        <v>11.988</v>
      </c>
      <c r="E121" s="13">
        <v>9.5498459328591618</v>
      </c>
      <c r="F121" s="6">
        <f>Tabela11043106732324582323242324523234232423523581067932[[#This Row],[PRICE IN EUR NET]]+G121*E121</f>
        <v>10.9441234390566</v>
      </c>
      <c r="G121" s="9">
        <v>0.14599999999999999</v>
      </c>
      <c r="I121" t="s">
        <v>14</v>
      </c>
    </row>
    <row r="122" spans="1:9" x14ac:dyDescent="0.25">
      <c r="A122">
        <v>2</v>
      </c>
      <c r="B122" t="s">
        <v>214</v>
      </c>
      <c r="C122" t="s">
        <v>103</v>
      </c>
      <c r="D122" s="7">
        <v>138.52799999999999</v>
      </c>
      <c r="E122" s="13">
        <v>28.640270602136091</v>
      </c>
      <c r="F122" s="6">
        <f>Tabela11043106732324582323242324523234232423523581067932[[#This Row],[PRICE IN EUR NET]]+G122*E122</f>
        <v>32.821750110047958</v>
      </c>
      <c r="G122" s="9">
        <v>0.14599999999999999</v>
      </c>
      <c r="I122" t="s">
        <v>14</v>
      </c>
    </row>
    <row r="123" spans="1:9" x14ac:dyDescent="0.25">
      <c r="A123">
        <v>2</v>
      </c>
      <c r="B123" t="s">
        <v>215</v>
      </c>
      <c r="C123" t="s">
        <v>104</v>
      </c>
      <c r="D123" s="7">
        <v>313.28640000000001</v>
      </c>
      <c r="E123" s="13">
        <v>38.190116534995248</v>
      </c>
      <c r="F123" s="6">
        <f>Tabela11043106732324582323242324523234232423523581067932[[#This Row],[PRICE IN EUR NET]]+G123*E123</f>
        <v>43.765873549104555</v>
      </c>
      <c r="G123" s="9">
        <v>0.14599999999999999</v>
      </c>
      <c r="I123" t="s">
        <v>14</v>
      </c>
    </row>
    <row r="124" spans="1:9" x14ac:dyDescent="0.25">
      <c r="A124">
        <v>2</v>
      </c>
      <c r="B124" t="s">
        <v>216</v>
      </c>
      <c r="C124" t="s">
        <v>105</v>
      </c>
      <c r="D124" s="7">
        <v>1755.0432000000001</v>
      </c>
      <c r="E124" s="13">
        <v>157.53075550818988</v>
      </c>
      <c r="F124" s="6">
        <f>Tabela11043106732324582323242324523234232423523581067932[[#This Row],[PRICE IN EUR NET]]+G124*E124</f>
        <v>180.5302458123856</v>
      </c>
      <c r="G124" s="9">
        <v>0.14599999999999999</v>
      </c>
      <c r="I124" t="s">
        <v>13</v>
      </c>
    </row>
    <row r="125" spans="1:9" x14ac:dyDescent="0.25">
      <c r="A125">
        <v>2</v>
      </c>
      <c r="B125" t="s">
        <v>217</v>
      </c>
      <c r="C125" t="s">
        <v>106</v>
      </c>
      <c r="D125" s="7">
        <v>36.563400000000001</v>
      </c>
      <c r="E125" s="13">
        <v>9.5498459328591618</v>
      </c>
      <c r="F125" s="6">
        <f>Tabela11043106732324582323242324523234232423523581067932[[#This Row],[PRICE IN EUR NET]]+G125*E125</f>
        <v>10.9441234390566</v>
      </c>
      <c r="G125" s="9">
        <v>0.14599999999999999</v>
      </c>
      <c r="I125" t="s">
        <v>13</v>
      </c>
    </row>
    <row r="126" spans="1:9" x14ac:dyDescent="0.25">
      <c r="A126">
        <v>2</v>
      </c>
      <c r="B126" t="s">
        <v>218</v>
      </c>
      <c r="C126" t="s">
        <v>107</v>
      </c>
      <c r="D126" s="7">
        <v>469.92959999999999</v>
      </c>
      <c r="E126" s="13">
        <v>52.510251836063297</v>
      </c>
      <c r="F126" s="6">
        <f>Tabela11043106732324582323242324523234232423523581067932[[#This Row],[PRICE IN EUR NET]]+G126*E126</f>
        <v>60.176748604128541</v>
      </c>
      <c r="G126" s="9">
        <v>0.14599999999999999</v>
      </c>
      <c r="I126" t="s">
        <v>12</v>
      </c>
    </row>
    <row r="127" spans="1:9" x14ac:dyDescent="0.25">
      <c r="A127">
        <v>2</v>
      </c>
      <c r="B127" t="s">
        <v>219</v>
      </c>
      <c r="C127" t="s">
        <v>108</v>
      </c>
      <c r="D127" s="7">
        <v>319.68</v>
      </c>
      <c r="E127" s="13">
        <v>52.51488543428399</v>
      </c>
      <c r="F127" s="6">
        <f>Tabela11043106732324582323242324523234232423523581067932[[#This Row],[PRICE IN EUR NET]]+G127*E127</f>
        <v>60.18205870768945</v>
      </c>
      <c r="G127" s="9">
        <v>0.14599999999999999</v>
      </c>
      <c r="I127" t="s">
        <v>12</v>
      </c>
    </row>
    <row r="128" spans="1:9" x14ac:dyDescent="0.25">
      <c r="A128">
        <v>2</v>
      </c>
      <c r="B128" t="s">
        <v>220</v>
      </c>
      <c r="C128" t="s">
        <v>109</v>
      </c>
      <c r="D128" s="7">
        <v>37.162800000000004</v>
      </c>
      <c r="E128" s="13">
        <v>15.909459490767556</v>
      </c>
      <c r="F128" s="6">
        <f>Tabela11043106732324582323242324523234232423523581067932[[#This Row],[PRICE IN EUR NET]]+G128*E128</f>
        <v>18.23224057641962</v>
      </c>
      <c r="G128" s="9">
        <v>0.14599999999999999</v>
      </c>
      <c r="I128" t="s">
        <v>14</v>
      </c>
    </row>
    <row r="129" spans="1:9" x14ac:dyDescent="0.25">
      <c r="A129">
        <v>2</v>
      </c>
      <c r="B129" t="s">
        <v>221</v>
      </c>
      <c r="C129" t="s">
        <v>110</v>
      </c>
      <c r="D129" s="7">
        <v>313.02</v>
      </c>
      <c r="E129" s="13">
        <v>38.190116534995248</v>
      </c>
      <c r="F129" s="6">
        <f>Tabela11043106732324582323242324523234232423523581067932[[#This Row],[PRICE IN EUR NET]]+G129*E129</f>
        <v>43.765873549104555</v>
      </c>
      <c r="G129" s="9">
        <v>0.14599999999999999</v>
      </c>
      <c r="I129" t="s">
        <v>13</v>
      </c>
    </row>
    <row r="130" spans="1:9" x14ac:dyDescent="0.25">
      <c r="A130">
        <v>2</v>
      </c>
      <c r="B130" t="s">
        <v>222</v>
      </c>
      <c r="C130" t="s">
        <v>111</v>
      </c>
      <c r="D130" s="7">
        <v>329.2704</v>
      </c>
      <c r="E130" s="13">
        <v>61.782081875680561</v>
      </c>
      <c r="F130" s="6">
        <f>Tabela11043106732324582323242324523234232423523581067932[[#This Row],[PRICE IN EUR NET]]+G130*E130</f>
        <v>70.802265829529915</v>
      </c>
      <c r="G130" s="9">
        <v>0.14599999999999999</v>
      </c>
      <c r="I130" t="s">
        <v>12</v>
      </c>
    </row>
    <row r="131" spans="1:9" x14ac:dyDescent="0.25">
      <c r="A131">
        <v>2</v>
      </c>
      <c r="B131" t="s">
        <v>223</v>
      </c>
      <c r="C131" t="s">
        <v>112</v>
      </c>
      <c r="D131" s="7">
        <v>2.9636999999999998</v>
      </c>
      <c r="E131" s="13">
        <v>12.837383870444594</v>
      </c>
      <c r="F131" s="6">
        <f>Tabela11043106732324582323242324523234232423523581067932[[#This Row],[PRICE IN EUR NET]]+G131*E131</f>
        <v>14.711641915529505</v>
      </c>
      <c r="G131" s="9">
        <v>0.14599999999999999</v>
      </c>
      <c r="I131" t="s">
        <v>12</v>
      </c>
    </row>
    <row r="132" spans="1:9" x14ac:dyDescent="0.25">
      <c r="A132">
        <v>2</v>
      </c>
      <c r="B132" t="s">
        <v>224</v>
      </c>
      <c r="C132" s="14" t="s">
        <v>113</v>
      </c>
      <c r="D132" s="10">
        <v>48.951000000000001</v>
      </c>
      <c r="E132" s="15">
        <v>15.909459490767556</v>
      </c>
      <c r="F132" s="6">
        <f>Tabela11043106732324582323242324523234232423523581067932[[#This Row],[PRICE IN EUR NET]]+G132*E132</f>
        <v>18.23224057641962</v>
      </c>
      <c r="G132" s="9">
        <v>0.14599999999999999</v>
      </c>
      <c r="I132" t="s">
        <v>13</v>
      </c>
    </row>
    <row r="133" spans="1:9" x14ac:dyDescent="0.25">
      <c r="A133">
        <v>2</v>
      </c>
      <c r="B133" t="s">
        <v>225</v>
      </c>
      <c r="C133" s="14" t="s">
        <v>114</v>
      </c>
      <c r="D133" s="10">
        <v>264.2688</v>
      </c>
      <c r="E133" s="15">
        <v>28.640270602136091</v>
      </c>
      <c r="F133" s="6">
        <f>Tabela11043106732324582323242324523234232423523581067932[[#This Row],[PRICE IN EUR NET]]+G133*E133</f>
        <v>32.821750110047958</v>
      </c>
      <c r="G133" s="9">
        <v>0.14599999999999999</v>
      </c>
      <c r="I133" t="s">
        <v>13</v>
      </c>
    </row>
    <row r="134" spans="1:9" x14ac:dyDescent="0.25">
      <c r="A134">
        <v>2</v>
      </c>
      <c r="B134" t="s">
        <v>226</v>
      </c>
      <c r="C134" s="14" t="s">
        <v>115</v>
      </c>
      <c r="D134" s="10">
        <v>677.72160000000008</v>
      </c>
      <c r="E134" s="15">
        <v>73.514352570488612</v>
      </c>
      <c r="F134" s="6">
        <f>Tabela11043106732324582323242324523234232423523581067932[[#This Row],[PRICE IN EUR NET]]+G134*E134</f>
        <v>84.247448045779947</v>
      </c>
      <c r="G134" s="9">
        <v>0.14599999999999999</v>
      </c>
      <c r="I134" t="s">
        <v>12</v>
      </c>
    </row>
    <row r="135" spans="1:9" x14ac:dyDescent="0.25">
      <c r="A135">
        <v>2</v>
      </c>
      <c r="B135" t="s">
        <v>227</v>
      </c>
      <c r="C135" s="14" t="s">
        <v>116</v>
      </c>
      <c r="D135" s="10">
        <v>43.9893</v>
      </c>
      <c r="E135" s="15">
        <v>15.909459490767556</v>
      </c>
      <c r="F135" s="6">
        <f>Tabela11043106732324582323242324523234232423523581067932[[#This Row],[PRICE IN EUR NET]]+G135*E135</f>
        <v>18.23224057641962</v>
      </c>
      <c r="G135" s="9">
        <v>0.14599999999999999</v>
      </c>
      <c r="I135" t="s">
        <v>14</v>
      </c>
    </row>
    <row r="136" spans="1:9" x14ac:dyDescent="0.25">
      <c r="A136">
        <v>2</v>
      </c>
      <c r="B136" t="s">
        <v>228</v>
      </c>
      <c r="C136" s="14" t="s">
        <v>117</v>
      </c>
      <c r="D136" s="10">
        <v>148.65120000000002</v>
      </c>
      <c r="E136" s="15">
        <v>28.640270602136091</v>
      </c>
      <c r="F136" s="6">
        <f>Tabela11043106732324582323242324523234232423523581067932[[#This Row],[PRICE IN EUR NET]]+G136*E136</f>
        <v>32.821750110047958</v>
      </c>
      <c r="G136" s="9">
        <v>0.14599999999999999</v>
      </c>
      <c r="I136" t="s">
        <v>12</v>
      </c>
    </row>
    <row r="137" spans="1:9" x14ac:dyDescent="0.25">
      <c r="A137">
        <v>2</v>
      </c>
      <c r="B137" t="s">
        <v>229</v>
      </c>
      <c r="C137" s="14" t="s">
        <v>118</v>
      </c>
      <c r="D137" s="10">
        <v>262.13760000000002</v>
      </c>
      <c r="E137" s="15">
        <v>28.640270602136091</v>
      </c>
      <c r="F137" s="6">
        <f>Tabela11043106732324582323242324523234232423523581067932[[#This Row],[PRICE IN EUR NET]]+G137*E137</f>
        <v>32.821750110047958</v>
      </c>
      <c r="G137" s="9">
        <v>0.14599999999999999</v>
      </c>
      <c r="I137" t="s">
        <v>14</v>
      </c>
    </row>
    <row r="138" spans="1:9" x14ac:dyDescent="0.25">
      <c r="A138">
        <v>2</v>
      </c>
      <c r="B138" t="s">
        <v>230</v>
      </c>
      <c r="C138" s="14" t="s">
        <v>119</v>
      </c>
      <c r="D138" s="10">
        <v>335.66399999999999</v>
      </c>
      <c r="E138" s="15">
        <v>38.190116534995248</v>
      </c>
      <c r="F138" s="6">
        <f>Tabela11043106732324582323242324523234232423523581067932[[#This Row],[PRICE IN EUR NET]]+G138*E138</f>
        <v>43.765873549104555</v>
      </c>
      <c r="G138" s="9">
        <v>0.14599999999999999</v>
      </c>
      <c r="I138" t="s">
        <v>14</v>
      </c>
    </row>
    <row r="139" spans="1:9" x14ac:dyDescent="0.25">
      <c r="A139">
        <v>2</v>
      </c>
      <c r="B139" t="s">
        <v>231</v>
      </c>
      <c r="C139" s="14" t="s">
        <v>120</v>
      </c>
      <c r="D139" s="10">
        <v>20.978999999999999</v>
      </c>
      <c r="E139" s="15">
        <v>9.5498459328591618</v>
      </c>
      <c r="F139" s="6">
        <f>Tabela11043106732324582323242324523234232423523581067932[[#This Row],[PRICE IN EUR NET]]+G139*E139</f>
        <v>10.9441234390566</v>
      </c>
      <c r="G139" s="9">
        <v>0.14599999999999999</v>
      </c>
      <c r="I139" t="s">
        <v>13</v>
      </c>
    </row>
    <row r="140" spans="1:9" x14ac:dyDescent="0.25">
      <c r="A140">
        <v>2</v>
      </c>
      <c r="B140" t="s">
        <v>232</v>
      </c>
      <c r="C140" s="14" t="s">
        <v>121</v>
      </c>
      <c r="D140" s="10">
        <v>20.978999999999999</v>
      </c>
      <c r="E140" s="15">
        <v>9.5498459328591618</v>
      </c>
      <c r="F140" s="6">
        <f>Tabela11043106732324582323242324523234232423523581067932[[#This Row],[PRICE IN EUR NET]]+G140*E140</f>
        <v>10.9441234390566</v>
      </c>
      <c r="G140" s="9">
        <v>0.14599999999999999</v>
      </c>
      <c r="I140" t="s">
        <v>13</v>
      </c>
    </row>
    <row r="141" spans="1:9" x14ac:dyDescent="0.25">
      <c r="A141">
        <v>2</v>
      </c>
      <c r="B141" t="s">
        <v>233</v>
      </c>
      <c r="C141" s="14" t="s">
        <v>122</v>
      </c>
      <c r="D141" s="10">
        <v>187.0128</v>
      </c>
      <c r="E141" s="15">
        <v>28.640270602136091</v>
      </c>
      <c r="F141" s="6">
        <f>Tabela11043106732324582323242324523234232423523581067932[[#This Row],[PRICE IN EUR NET]]+G141*E141</f>
        <v>32.821750110047958</v>
      </c>
      <c r="G141" s="9">
        <v>0.14599999999999999</v>
      </c>
      <c r="I141" t="s">
        <v>14</v>
      </c>
    </row>
    <row r="142" spans="1:9" x14ac:dyDescent="0.25">
      <c r="A142">
        <v>2</v>
      </c>
      <c r="B142" t="s">
        <v>234</v>
      </c>
      <c r="C142" s="14" t="s">
        <v>123</v>
      </c>
      <c r="D142" s="10">
        <v>148.65120000000002</v>
      </c>
      <c r="E142" s="15">
        <v>28.640270602136091</v>
      </c>
      <c r="F142" s="6">
        <f>Tabela11043106732324582323242324523234232423523581067932[[#This Row],[PRICE IN EUR NET]]+G142*E142</f>
        <v>32.821750110047958</v>
      </c>
      <c r="G142" s="9">
        <v>0.14599999999999999</v>
      </c>
      <c r="I142" t="s">
        <v>13</v>
      </c>
    </row>
    <row r="143" spans="1:9" x14ac:dyDescent="0.25">
      <c r="A143">
        <v>2</v>
      </c>
      <c r="B143" t="s">
        <v>235</v>
      </c>
      <c r="C143" s="14" t="s">
        <v>124</v>
      </c>
      <c r="D143" s="10">
        <v>245.08799999999999</v>
      </c>
      <c r="E143" s="15">
        <v>28.640270602136091</v>
      </c>
      <c r="F143" s="6">
        <f>Tabela11043106732324582323242324523234232423523581067932[[#This Row],[PRICE IN EUR NET]]+G143*E143</f>
        <v>32.821750110047958</v>
      </c>
      <c r="G143" s="9">
        <v>0.14599999999999999</v>
      </c>
      <c r="I143" t="s">
        <v>13</v>
      </c>
    </row>
    <row r="144" spans="1:9" x14ac:dyDescent="0.25">
      <c r="A144">
        <v>2</v>
      </c>
      <c r="B144" t="s">
        <v>236</v>
      </c>
      <c r="C144" s="14" t="s">
        <v>125</v>
      </c>
      <c r="D144" s="10">
        <v>179.02079999999998</v>
      </c>
      <c r="E144" s="15">
        <v>28.640270602136091</v>
      </c>
      <c r="F144" s="6">
        <f>Tabela11043106732324582323242324523234232423523581067932[[#This Row],[PRICE IN EUR NET]]+G144*E144</f>
        <v>32.821750110047958</v>
      </c>
      <c r="G144" s="9">
        <v>0.14599999999999999</v>
      </c>
      <c r="I144" t="s">
        <v>13</v>
      </c>
    </row>
    <row r="145" spans="1:9" x14ac:dyDescent="0.25">
      <c r="B145" s="14"/>
      <c r="C145" s="12"/>
      <c r="D145" s="10"/>
      <c r="E145" s="11"/>
      <c r="F145" s="6"/>
      <c r="G145" s="9"/>
    </row>
    <row r="146" spans="1:9" x14ac:dyDescent="0.25">
      <c r="A146" s="2" t="s">
        <v>5</v>
      </c>
      <c r="B146" s="2" t="s">
        <v>6</v>
      </c>
      <c r="C146" s="2" t="s">
        <v>7</v>
      </c>
    </row>
    <row r="147" spans="1:9" x14ac:dyDescent="0.25">
      <c r="A147" s="4">
        <f>SUM(Tabela11043106732324582323242324523234232423523581067932[WITH FUEL ADD])</f>
        <v>1138.0481199175222</v>
      </c>
      <c r="B147" s="3">
        <v>4.3163</v>
      </c>
      <c r="C147" s="5">
        <f>A147*B147</f>
        <v>4912.1571000000013</v>
      </c>
    </row>
    <row r="149" spans="1:9" x14ac:dyDescent="0.25">
      <c r="A149" s="1" t="s">
        <v>23</v>
      </c>
    </row>
    <row r="151" spans="1:9" x14ac:dyDescent="0.25">
      <c r="A151" t="s">
        <v>0</v>
      </c>
      <c r="B151" t="s">
        <v>9</v>
      </c>
      <c r="C151" t="s">
        <v>1</v>
      </c>
      <c r="D151" t="s">
        <v>2</v>
      </c>
      <c r="E151" s="7" t="s">
        <v>3</v>
      </c>
      <c r="F151" t="s">
        <v>8</v>
      </c>
      <c r="G151" t="s">
        <v>4</v>
      </c>
    </row>
    <row r="152" spans="1:9" x14ac:dyDescent="0.25">
      <c r="A152">
        <v>2</v>
      </c>
      <c r="B152" t="s">
        <v>237</v>
      </c>
      <c r="C152" t="s">
        <v>126</v>
      </c>
      <c r="D152" s="7">
        <v>968.6303999999999</v>
      </c>
      <c r="E152" s="13">
        <v>85.920970392833183</v>
      </c>
      <c r="F152" s="6">
        <f>Tabela110431067323245823232423245232342324235235810679324[[#This Row],[PRICE IN EUR NET]]+G152*E152</f>
        <v>98.465432070186822</v>
      </c>
      <c r="G152" s="9">
        <v>0.14599999999999999</v>
      </c>
      <c r="I152" t="s">
        <v>13</v>
      </c>
    </row>
    <row r="153" spans="1:9" x14ac:dyDescent="0.25">
      <c r="A153">
        <v>2</v>
      </c>
      <c r="B153" t="s">
        <v>238</v>
      </c>
      <c r="C153" t="s">
        <v>127</v>
      </c>
      <c r="D153" s="7">
        <v>15.984</v>
      </c>
      <c r="E153" s="13">
        <v>9.5511470172920667</v>
      </c>
      <c r="F153" s="6">
        <f>Tabela110431067323245823232423245232342324235235810679324[[#This Row],[PRICE IN EUR NET]]+G153*E153</f>
        <v>10.945614481816708</v>
      </c>
      <c r="G153" s="9">
        <v>0.14599999999999999</v>
      </c>
      <c r="I153" t="s">
        <v>13</v>
      </c>
    </row>
    <row r="154" spans="1:9" x14ac:dyDescent="0.25">
      <c r="A154">
        <v>2</v>
      </c>
      <c r="B154" t="s">
        <v>239</v>
      </c>
      <c r="C154" t="s">
        <v>128</v>
      </c>
      <c r="D154" s="7">
        <v>527.47199999999998</v>
      </c>
      <c r="E154" s="19">
        <v>56.218893955878613</v>
      </c>
      <c r="F154" s="6">
        <f>Tabela110431067323245823232423245232342324235235810679324[[#This Row],[PRICE IN EUR NET]]+G154*E154</f>
        <v>64.426852473436895</v>
      </c>
      <c r="G154" s="9">
        <v>0.14599999999999999</v>
      </c>
      <c r="I154" t="s">
        <v>13</v>
      </c>
    </row>
    <row r="155" spans="1:9" x14ac:dyDescent="0.25">
      <c r="A155">
        <v>2</v>
      </c>
      <c r="B155" t="s">
        <v>240</v>
      </c>
      <c r="C155" s="17" t="s">
        <v>129</v>
      </c>
      <c r="D155" s="18">
        <v>623.37600000000009</v>
      </c>
      <c r="E155" s="20">
        <v>58.339313410032645</v>
      </c>
      <c r="F155" s="6">
        <f>Tabela110431067323245823232423245232342324235235810679324[[#This Row],[PRICE IN EUR NET]]+G155*E155</f>
        <v>66.856853167897413</v>
      </c>
      <c r="G155" s="9">
        <v>0.14599999999999999</v>
      </c>
      <c r="I155" t="s">
        <v>13</v>
      </c>
    </row>
    <row r="156" spans="1:9" x14ac:dyDescent="0.25">
      <c r="A156">
        <v>2</v>
      </c>
      <c r="B156" t="s">
        <v>241</v>
      </c>
      <c r="C156" s="17" t="s">
        <v>130</v>
      </c>
      <c r="D156" s="18">
        <v>428.37119999999999</v>
      </c>
      <c r="E156" s="20">
        <v>57.760596310099778</v>
      </c>
      <c r="F156" s="6">
        <f>Tabela110431067323245823232423245232342324235235810679324[[#This Row],[PRICE IN EUR NET]]+G156*E156</f>
        <v>66.19364337137435</v>
      </c>
      <c r="G156" s="9">
        <v>0.14599999999999999</v>
      </c>
      <c r="I156" t="s">
        <v>12</v>
      </c>
    </row>
    <row r="157" spans="1:9" x14ac:dyDescent="0.25">
      <c r="A157">
        <v>2</v>
      </c>
      <c r="B157" t="s">
        <v>242</v>
      </c>
      <c r="C157" s="17" t="s">
        <v>131</v>
      </c>
      <c r="D157" s="18">
        <v>658.54079999999999</v>
      </c>
      <c r="E157" s="20">
        <v>73.513275770272472</v>
      </c>
      <c r="F157" s="6">
        <f>Tabela110431067323245823232423245232342324235235810679324[[#This Row],[PRICE IN EUR NET]]+G157*E157</f>
        <v>84.246214032732254</v>
      </c>
      <c r="G157" s="9">
        <v>0.14599999999999999</v>
      </c>
      <c r="I157" t="s">
        <v>12</v>
      </c>
    </row>
    <row r="158" spans="1:9" x14ac:dyDescent="0.25">
      <c r="A158">
        <v>2</v>
      </c>
      <c r="B158" t="s">
        <v>243</v>
      </c>
      <c r="C158" s="17" t="s">
        <v>132</v>
      </c>
      <c r="D158" s="18">
        <v>616.98239999999998</v>
      </c>
      <c r="E158" s="20">
        <v>73.513275770272472</v>
      </c>
      <c r="F158" s="6">
        <f>Tabela110431067323245823232423245232342324235235810679324[[#This Row],[PRICE IN EUR NET]]+G158*E158</f>
        <v>84.246214032732254</v>
      </c>
      <c r="G158" s="9">
        <v>0.14599999999999999</v>
      </c>
      <c r="I158" t="s">
        <v>12</v>
      </c>
    </row>
    <row r="159" spans="1:9" x14ac:dyDescent="0.25">
      <c r="A159">
        <v>2</v>
      </c>
      <c r="B159" t="s">
        <v>244</v>
      </c>
      <c r="C159" s="17" t="s">
        <v>133</v>
      </c>
      <c r="D159" s="18">
        <v>151.84800000000001</v>
      </c>
      <c r="E159" s="20">
        <v>28.639551841477815</v>
      </c>
      <c r="F159" s="6">
        <f>Tabela110431067323245823232423245232342324235235810679324[[#This Row],[PRICE IN EUR NET]]+G159*E159</f>
        <v>32.820926410333577</v>
      </c>
      <c r="G159" s="9">
        <v>0.14599999999999999</v>
      </c>
      <c r="I159" t="s">
        <v>13</v>
      </c>
    </row>
    <row r="160" spans="1:9" x14ac:dyDescent="0.25">
      <c r="A160">
        <v>2</v>
      </c>
      <c r="B160" t="s">
        <v>245</v>
      </c>
      <c r="C160" s="17" t="s">
        <v>134</v>
      </c>
      <c r="D160" s="18">
        <v>183.28319999999999</v>
      </c>
      <c r="E160" s="20">
        <v>28.639551841477815</v>
      </c>
      <c r="F160" s="6">
        <f>Tabela110431067323245823232423245232342324235235810679324[[#This Row],[PRICE IN EUR NET]]+G160*E160</f>
        <v>32.820926410333577</v>
      </c>
      <c r="G160" s="9">
        <v>0.14599999999999999</v>
      </c>
      <c r="I160" t="s">
        <v>13</v>
      </c>
    </row>
    <row r="161" spans="1:9" x14ac:dyDescent="0.25">
      <c r="A161">
        <v>2</v>
      </c>
      <c r="B161" t="s">
        <v>246</v>
      </c>
      <c r="C161" s="17" t="s">
        <v>135</v>
      </c>
      <c r="D161" s="18">
        <v>457.14240000000001</v>
      </c>
      <c r="E161" s="20">
        <v>47.739531007662215</v>
      </c>
      <c r="F161" s="6">
        <f>Tabela110431067323245823232423245232342324235235810679324[[#This Row],[PRICE IN EUR NET]]+G161*E161</f>
        <v>54.709502534780896</v>
      </c>
      <c r="G161" s="9">
        <v>0.14599999999999999</v>
      </c>
      <c r="I161" t="s">
        <v>13</v>
      </c>
    </row>
    <row r="162" spans="1:9" x14ac:dyDescent="0.25">
      <c r="A162">
        <v>2</v>
      </c>
      <c r="B162" t="s">
        <v>247</v>
      </c>
      <c r="C162" s="17" t="s">
        <v>136</v>
      </c>
      <c r="D162" s="18">
        <v>445.42079999999999</v>
      </c>
      <c r="E162" s="20">
        <v>57.760596310099778</v>
      </c>
      <c r="F162" s="6">
        <f>Tabela110431067323245823232423245232342324235235810679324[[#This Row],[PRICE IN EUR NET]]+G162*E162</f>
        <v>66.19364337137435</v>
      </c>
      <c r="G162" s="9">
        <v>0.14599999999999999</v>
      </c>
      <c r="I162" t="s">
        <v>12</v>
      </c>
    </row>
    <row r="163" spans="1:9" x14ac:dyDescent="0.25">
      <c r="A163" s="2" t="s">
        <v>5</v>
      </c>
      <c r="B163" s="2" t="s">
        <v>6</v>
      </c>
      <c r="C163" s="2" t="s">
        <v>7</v>
      </c>
    </row>
    <row r="164" spans="1:9" x14ac:dyDescent="0.25">
      <c r="A164" s="4">
        <f>SUM(Tabela110431067323245823232423245232342324235235810679324[WITH FUEL ADD])</f>
        <v>661.92582235699911</v>
      </c>
      <c r="B164" s="3">
        <v>4.3198999999999996</v>
      </c>
      <c r="C164" s="5">
        <f>A164*B164</f>
        <v>2859.45336</v>
      </c>
    </row>
    <row r="169" spans="1:9" x14ac:dyDescent="0.25">
      <c r="A169" t="s">
        <v>10</v>
      </c>
      <c r="C169" t="s">
        <v>11</v>
      </c>
    </row>
    <row r="170" spans="1:9" x14ac:dyDescent="0.25">
      <c r="A170" s="16">
        <f>A10+A34+A164+A147+A109+A77+A58</f>
        <v>5999.7364169026741</v>
      </c>
      <c r="C170" s="8">
        <f>C10+C34+C164+C147+C109+C77+C58</f>
        <v>25964.349000000002</v>
      </c>
    </row>
  </sheetData>
  <phoneticPr fontId="12" type="noConversion"/>
  <pageMargins left="0.7" right="0.7" top="0.75" bottom="0.75" header="0.3" footer="0.3"/>
  <pageSetup paperSize="9" scale="30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2D3A8741C6874AB8E55E49028FFCE2" ma:contentTypeVersion="10" ma:contentTypeDescription="Utwórz nowy dokument." ma:contentTypeScope="" ma:versionID="61e564abf5a134f9b35c1b81b37a5420">
  <xsd:schema xmlns:xsd="http://www.w3.org/2001/XMLSchema" xmlns:xs="http://www.w3.org/2001/XMLSchema" xmlns:p="http://schemas.microsoft.com/office/2006/metadata/properties" xmlns:ns2="3dd8041d-8bf9-4056-965e-7b7b1de8a1f8" xmlns:ns3="d0465b90-1c67-42b3-a581-55d48c836e47" targetNamespace="http://schemas.microsoft.com/office/2006/metadata/properties" ma:root="true" ma:fieldsID="8fbed8044fa4ff46b644755707d0e5de" ns2:_="" ns3:_="">
    <xsd:import namespace="3dd8041d-8bf9-4056-965e-7b7b1de8a1f8"/>
    <xsd:import namespace="d0465b90-1c67-42b3-a581-55d48c836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8041d-8bf9-4056-965e-7b7b1de8a1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65b90-1c67-42b3-a581-55d48c836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D0EB51-FB78-4835-A54B-446C1C4CD8F3}"/>
</file>

<file path=customXml/itemProps2.xml><?xml version="1.0" encoding="utf-8"?>
<ds:datastoreItem xmlns:ds="http://schemas.openxmlformats.org/officeDocument/2006/customXml" ds:itemID="{C947CA67-87F8-4F13-A832-88552F1EC6DF}"/>
</file>

<file path=customXml/itemProps3.xml><?xml version="1.0" encoding="utf-8"?>
<ds:datastoreItem xmlns:ds="http://schemas.openxmlformats.org/officeDocument/2006/customXml" ds:itemID="{10D56022-5E68-4FA9-9505-771D4A8475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kszurpa</dc:creator>
  <cp:lastModifiedBy>jjonca</cp:lastModifiedBy>
  <cp:lastPrinted>2021-12-14T13:47:28Z</cp:lastPrinted>
  <dcterms:created xsi:type="dcterms:W3CDTF">2019-05-21T10:43:13Z</dcterms:created>
  <dcterms:modified xsi:type="dcterms:W3CDTF">2024-03-01T11:46:08Z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0x0101004C2D3A8741C6874AB8E55E49028FFCE2</vt:lpwstr>
  </property>
</Properties>
</file>