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zial_LOGISTYKA\Rozliczenia faktur transportowych\HRX\2024\FV 03.2024\"/>
    </mc:Choice>
  </mc:AlternateContent>
  <xr:revisionPtr revIDLastSave="0" documentId="13_ncr:1_{B504FDD1-9241-470C-BA7A-8C9E55EA9015}" xr6:coauthVersionLast="47" xr6:coauthVersionMax="47" xr10:uidLastSave="{00000000-0000-0000-0000-000000000000}"/>
  <bookViews>
    <workbookView xWindow="22932" yWindow="-108" windowWidth="23256" windowHeight="12456" xr2:uid="{5D1465A8-0E5B-4E11-BE60-1C9967BD3796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6" i="1" l="1"/>
  <c r="F157" i="1"/>
  <c r="F158" i="1"/>
  <c r="F159" i="1"/>
  <c r="F160" i="1"/>
  <c r="F161" i="1"/>
  <c r="F162" i="1"/>
  <c r="F163" i="1"/>
  <c r="F128" i="1"/>
  <c r="F129" i="1"/>
  <c r="F130" i="1"/>
  <c r="F131" i="1"/>
  <c r="F132" i="1"/>
  <c r="F133" i="1"/>
  <c r="F134" i="1"/>
  <c r="F135" i="1"/>
  <c r="F136" i="1"/>
  <c r="F137" i="1"/>
  <c r="F72" i="1"/>
  <c r="F73" i="1"/>
  <c r="F74" i="1"/>
  <c r="F75" i="1"/>
  <c r="F76" i="1"/>
  <c r="F77" i="1"/>
  <c r="F78" i="1"/>
  <c r="F79" i="1"/>
  <c r="F80" i="1"/>
  <c r="F81" i="1"/>
  <c r="F82" i="1"/>
  <c r="F83" i="1"/>
  <c r="F21" i="1"/>
  <c r="F22" i="1"/>
  <c r="F23" i="1"/>
  <c r="F24" i="1"/>
  <c r="F25" i="1"/>
  <c r="F26" i="1"/>
  <c r="F27" i="1"/>
  <c r="F28" i="1"/>
  <c r="F29" i="1"/>
  <c r="F30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71" i="1"/>
  <c r="F48" i="1"/>
  <c r="F91" i="1"/>
  <c r="F92" i="1"/>
  <c r="F93" i="1"/>
  <c r="F94" i="1"/>
  <c r="F95" i="1"/>
  <c r="F96" i="1"/>
  <c r="F18" i="1"/>
  <c r="F17" i="1"/>
  <c r="F16" i="1"/>
  <c r="F15" i="1"/>
  <c r="F12" i="1"/>
  <c r="F20" i="1"/>
  <c r="F109" i="1"/>
  <c r="F108" i="1"/>
  <c r="F107" i="1"/>
  <c r="F106" i="1"/>
  <c r="F105" i="1"/>
  <c r="F104" i="1"/>
  <c r="F103" i="1"/>
  <c r="F67" i="1"/>
  <c r="F68" i="1"/>
  <c r="F69" i="1"/>
  <c r="F70" i="1"/>
  <c r="F56" i="1"/>
  <c r="F57" i="1"/>
  <c r="F58" i="1"/>
  <c r="F59" i="1"/>
  <c r="F60" i="1"/>
  <c r="F61" i="1"/>
  <c r="F62" i="1"/>
  <c r="F63" i="1"/>
  <c r="F64" i="1"/>
  <c r="F65" i="1"/>
  <c r="F66" i="1"/>
  <c r="F11" i="1"/>
  <c r="F13" i="1"/>
  <c r="F14" i="1"/>
  <c r="F19" i="1"/>
  <c r="F10" i="1"/>
  <c r="F9" i="1"/>
  <c r="F8" i="1"/>
  <c r="A139" i="1" l="1"/>
  <c r="C139" i="1" s="1"/>
  <c r="A165" i="1"/>
  <c r="A111" i="1"/>
  <c r="A32" i="1"/>
  <c r="F37" i="1"/>
  <c r="F38" i="1"/>
  <c r="F39" i="1"/>
  <c r="F40" i="1"/>
  <c r="F41" i="1"/>
  <c r="F42" i="1"/>
  <c r="F43" i="1"/>
  <c r="F44" i="1"/>
  <c r="F45" i="1"/>
  <c r="F46" i="1"/>
  <c r="F47" i="1"/>
  <c r="C165" i="1" l="1"/>
  <c r="C111" i="1"/>
  <c r="C32" i="1"/>
  <c r="A50" i="1" l="1"/>
  <c r="A98" i="1"/>
  <c r="A85" i="1"/>
  <c r="A171" i="1" l="1"/>
  <c r="C98" i="1"/>
  <c r="C50" i="1"/>
  <c r="C85" i="1"/>
  <c r="C171" i="1" l="1"/>
</calcChain>
</file>

<file path=xl/sharedStrings.xml><?xml version="1.0" encoding="utf-8"?>
<sst xmlns="http://schemas.openxmlformats.org/spreadsheetml/2006/main" count="439" uniqueCount="261">
  <si>
    <t>MONTH</t>
  </si>
  <si>
    <t>CMR NUMBER</t>
  </si>
  <si>
    <t>Total Weight</t>
  </si>
  <si>
    <t>PRICE IN EUR NET</t>
  </si>
  <si>
    <t>FUEL ADD</t>
  </si>
  <si>
    <t>suma EUR</t>
  </si>
  <si>
    <t>kurs</t>
  </si>
  <si>
    <t>suma PLN</t>
  </si>
  <si>
    <t>WITH FUEL ADD</t>
  </si>
  <si>
    <t>ZLECENIE</t>
  </si>
  <si>
    <t>SUMA EUR</t>
  </si>
  <si>
    <t>SUMA PLN</t>
  </si>
  <si>
    <t>EE</t>
  </si>
  <si>
    <t>LV</t>
  </si>
  <si>
    <t>LT</t>
  </si>
  <si>
    <t>FI</t>
  </si>
  <si>
    <t>14.03.01.2024-22.03.2024</t>
  </si>
  <si>
    <t>doręczone 18.03.2024</t>
  </si>
  <si>
    <t>doręczone 19.03.2024</t>
  </si>
  <si>
    <t>doręczone 20.03.2024</t>
  </si>
  <si>
    <t>doręczone 21.03.2024</t>
  </si>
  <si>
    <t>doręczone 22.03.2024</t>
  </si>
  <si>
    <t>doręczone 25.03.2024</t>
  </si>
  <si>
    <t>doręczone 26.03.2024</t>
  </si>
  <si>
    <t>ZA/EUI-24/0062717</t>
  </si>
  <si>
    <t>ZA/EUDR-24/000907</t>
  </si>
  <si>
    <t>ZA/EUI-24/0055779</t>
  </si>
  <si>
    <t>ZA/EUI-24/0057269</t>
  </si>
  <si>
    <t>ZA/EUI-24/0054450</t>
  </si>
  <si>
    <t>ZA/EU-24/00001902</t>
  </si>
  <si>
    <t>ZA/EUI-24/0062227</t>
  </si>
  <si>
    <t>ZA/EUI-24/0055200</t>
  </si>
  <si>
    <t>ZA/EUI-24/0055720</t>
  </si>
  <si>
    <t>ZA/EUI-24/0061278</t>
  </si>
  <si>
    <t>ZA/EUI-24/0061384</t>
  </si>
  <si>
    <t>ZA/EUI-24/0055393</t>
  </si>
  <si>
    <t>ZA/EUI-24/0062530</t>
  </si>
  <si>
    <t>ZA/EUI-24/0059136B</t>
  </si>
  <si>
    <t>ZA/EUI-24/0059136A</t>
  </si>
  <si>
    <t>ZA/EUI-24/0059802</t>
  </si>
  <si>
    <t>ZA/EUI-24/0055498</t>
  </si>
  <si>
    <t>ZA/EUI-24/0056779</t>
  </si>
  <si>
    <t>ZA/EUI-24/0062341B</t>
  </si>
  <si>
    <t>ZA/EUI-24/0062341A</t>
  </si>
  <si>
    <t>ZA/EUI-24/0056069  HRX/ 14/TER3/11</t>
  </si>
  <si>
    <t>ZA/EUDR-24/001160,ZA/EUDR-24/001067,ZA/EUI-24/0061</t>
  </si>
  <si>
    <t>ZA/EUI-24/0057171</t>
  </si>
  <si>
    <t>PL00403540</t>
  </si>
  <si>
    <t>PL00403634</t>
  </si>
  <si>
    <t>PL00403554</t>
  </si>
  <si>
    <t>PL00403611</t>
  </si>
  <si>
    <t>PL00403543</t>
  </si>
  <si>
    <t>PL00403539</t>
  </si>
  <si>
    <t>PL00403609</t>
  </si>
  <si>
    <t>PL00403549</t>
  </si>
  <si>
    <t>PL00403553</t>
  </si>
  <si>
    <t>PL00403366</t>
  </si>
  <si>
    <t>PL00403452</t>
  </si>
  <si>
    <t>PL00403544</t>
  </si>
  <si>
    <t>PL00403615</t>
  </si>
  <si>
    <t>PL00403533</t>
  </si>
  <si>
    <t>PL00403536</t>
  </si>
  <si>
    <t>PL00403595</t>
  </si>
  <si>
    <t>PL00403545</t>
  </si>
  <si>
    <t>PL00403605</t>
  </si>
  <si>
    <t>PL00403534</t>
  </si>
  <si>
    <t>PL00403537</t>
  </si>
  <si>
    <t>PL00403466</t>
  </si>
  <si>
    <t>PL00403603</t>
  </si>
  <si>
    <t>PL00403612</t>
  </si>
  <si>
    <t>ZA/EUDR-24/000955,ZA/EUI-24/0063400</t>
  </si>
  <si>
    <t>ZA/EUI-24/0060932A</t>
  </si>
  <si>
    <t>ZA/EUI-24/0063181</t>
  </si>
  <si>
    <t>ZA/EUDR-24/001133,ZA/EUI-24/0061789</t>
  </si>
  <si>
    <t>ZA/EUI-24/0062120</t>
  </si>
  <si>
    <t>ZA/EUI-24/0061823</t>
  </si>
  <si>
    <t>ZA/EUI-24/0063511,ZA/EUDR-24/001189</t>
  </si>
  <si>
    <t>ZA/EUI-24/0063426</t>
  </si>
  <si>
    <t>ZA/EUI-24/0057118,ZA/EU-24/00002134,ZA/EUI-24/0061</t>
  </si>
  <si>
    <t>ZA/EUI-24/0063034</t>
  </si>
  <si>
    <t>ZA/EUI-24/0060318B</t>
  </si>
  <si>
    <t>ZA/EU-24/00002196</t>
  </si>
  <si>
    <t>PL00403786</t>
  </si>
  <si>
    <t>PL00403784</t>
  </si>
  <si>
    <t>PL00403822</t>
  </si>
  <si>
    <t>PL00403703</t>
  </si>
  <si>
    <t>PL00403750</t>
  </si>
  <si>
    <t>PL00403749</t>
  </si>
  <si>
    <t>PL00403821</t>
  </si>
  <si>
    <t>PL00403713</t>
  </si>
  <si>
    <t>PL00403785</t>
  </si>
  <si>
    <t>PL00403711</t>
  </si>
  <si>
    <t>PL00403789</t>
  </si>
  <si>
    <t>PL00403712</t>
  </si>
  <si>
    <t>ZA/EUI-24/0059867</t>
  </si>
  <si>
    <t>ZA/EUI-24/0062205</t>
  </si>
  <si>
    <t>ZA/EUI-24/0065003</t>
  </si>
  <si>
    <t>ZA/EUI-24/0059879</t>
  </si>
  <si>
    <t>ZA/EUI-24/0063684</t>
  </si>
  <si>
    <t>ZA/EUI-24/0064448</t>
  </si>
  <si>
    <t>ZA/EUI-24/0061357</t>
  </si>
  <si>
    <t>ZA/EUI-24/0063460A</t>
  </si>
  <si>
    <t>ZA/EUI-24/0063460B</t>
  </si>
  <si>
    <t>ZA/EUI-24/0061288</t>
  </si>
  <si>
    <t>ZA/EU-24/00002242</t>
  </si>
  <si>
    <t>ZA/EUI-24/0064531</t>
  </si>
  <si>
    <t>ZA/EUI-24/0059864</t>
  </si>
  <si>
    <t>ZA/EUI-24/0060539</t>
  </si>
  <si>
    <t>ZA/EUI-24/0064938</t>
  </si>
  <si>
    <t>ZA/EUI-24/0062897</t>
  </si>
  <si>
    <t>ZA/EUI-24/0063722</t>
  </si>
  <si>
    <t>ZA/EUI-24/0063522</t>
  </si>
  <si>
    <t>ZA/EUI-24/0057169</t>
  </si>
  <si>
    <t>ZA/EUI-24/0060652</t>
  </si>
  <si>
    <t>ZA/EU-24/00002234</t>
  </si>
  <si>
    <t>ZA/EUI-24/0062065</t>
  </si>
  <si>
    <t>ZA/EUI-24/0059898</t>
  </si>
  <si>
    <t>ZA/EUI-24/0063627B</t>
  </si>
  <si>
    <t>ZA/EUI-24/0063627A</t>
  </si>
  <si>
    <t>ZA/EUI-24/0061894</t>
  </si>
  <si>
    <t>ZA/EUDR-24/001159,ZA/EUI-24/0060318A</t>
  </si>
  <si>
    <t>ZA/EUI-24/0062865,ZA/EUI-24/0062064</t>
  </si>
  <si>
    <t>PL00403930</t>
  </si>
  <si>
    <t>PL00404089</t>
  </si>
  <si>
    <t>PL00403933</t>
  </si>
  <si>
    <t>PL00404050</t>
  </si>
  <si>
    <t>PL00403931</t>
  </si>
  <si>
    <t>PL00403963</t>
  </si>
  <si>
    <t>PL00403953</t>
  </si>
  <si>
    <t>PL00403954</t>
  </si>
  <si>
    <t>PL00403967</t>
  </si>
  <si>
    <t>PL00403957</t>
  </si>
  <si>
    <t>PL00403937</t>
  </si>
  <si>
    <t>PL00403923</t>
  </si>
  <si>
    <t>PL00403929</t>
  </si>
  <si>
    <t>PL00404017</t>
  </si>
  <si>
    <t>PL00404018</t>
  </si>
  <si>
    <t>PL00403938</t>
  </si>
  <si>
    <t>PL00403925</t>
  </si>
  <si>
    <t>PL00403934</t>
  </si>
  <si>
    <t>PL00403927</t>
  </si>
  <si>
    <t>PL00403918</t>
  </si>
  <si>
    <t>PL00403985</t>
  </si>
  <si>
    <t>PL00404019</t>
  </si>
  <si>
    <t>PL00404054</t>
  </si>
  <si>
    <t>PL00403924</t>
  </si>
  <si>
    <t>PL00404016</t>
  </si>
  <si>
    <t>PL00403926</t>
  </si>
  <si>
    <t>PL00403919</t>
  </si>
  <si>
    <t>PL00403952</t>
  </si>
  <si>
    <t>ZA/EUI-24/0060474</t>
  </si>
  <si>
    <t>ZA/EUI-24/0065651B</t>
  </si>
  <si>
    <t>ZA/EUI-24/0065651A</t>
  </si>
  <si>
    <t>ZA/EUI-24/0062171</t>
  </si>
  <si>
    <t>ZA/EUDR-24/001135,ZA/EUI-24/0059555A</t>
  </si>
  <si>
    <t>ZA/EUI-24/0059555B</t>
  </si>
  <si>
    <t>PL00404164</t>
  </si>
  <si>
    <t>PL00404256</t>
  </si>
  <si>
    <t>PL00404339</t>
  </si>
  <si>
    <t>PL00404167</t>
  </si>
  <si>
    <t>PL00404154</t>
  </si>
  <si>
    <t>PL00404161</t>
  </si>
  <si>
    <t>ZA/EUI-24/0065402A</t>
  </si>
  <si>
    <t>ZA/EUI-24/0064878</t>
  </si>
  <si>
    <t>ZA/EUI-24/0066384</t>
  </si>
  <si>
    <t>ZA/EU-24/00002311</t>
  </si>
  <si>
    <t>ZA/EUI-24/0066325A</t>
  </si>
  <si>
    <t>ZA/EUI-24/0061032A</t>
  </si>
  <si>
    <t>ZA/EUI-24/0061032B</t>
  </si>
  <si>
    <t>PL00404149</t>
  </si>
  <si>
    <t>PL00404899</t>
  </si>
  <si>
    <t>PL00404798</t>
  </si>
  <si>
    <t>PL00404902</t>
  </si>
  <si>
    <t>PL00404796</t>
  </si>
  <si>
    <t>PL00404795</t>
  </si>
  <si>
    <t>PL00404800</t>
  </si>
  <si>
    <t>ZA/EUI-24/0064869</t>
  </si>
  <si>
    <t>ZA/EUI-24/0067664,ZA/EUDR-24/001213,ZA/EUI-24/0065</t>
  </si>
  <si>
    <t>ZA/EUI-24/0062959</t>
  </si>
  <si>
    <t>ZA/EU-24/00002245</t>
  </si>
  <si>
    <t>ZA/EUI-24/0065386</t>
  </si>
  <si>
    <t>ZA/EUI-24/0063525</t>
  </si>
  <si>
    <t>ZA/EU-24/00002261</t>
  </si>
  <si>
    <t>ZA/EUI-24/0065873</t>
  </si>
  <si>
    <t>ZA/EUI-24/0065402B</t>
  </si>
  <si>
    <t>ZA/EUI-24/0064771</t>
  </si>
  <si>
    <t>ZA/EUI-24/0063295</t>
  </si>
  <si>
    <t>ZA/EUI-24/0064566</t>
  </si>
  <si>
    <t>ZA/EUI-24/0063472</t>
  </si>
  <si>
    <t>ZA/EUI-24/0060120</t>
  </si>
  <si>
    <t>ZA/EUI-24/0065900</t>
  </si>
  <si>
    <t>ZA/EUI-24/0063992</t>
  </si>
  <si>
    <t>ZA/EUDR-24/001251,ZA/EUDR-24/001091,ZA/EUDR-24/001</t>
  </si>
  <si>
    <t>ZA/EUI-24/0065337</t>
  </si>
  <si>
    <t>ZA/EUI-24/0062342</t>
  </si>
  <si>
    <t>ZA/EUI-24/0060507</t>
  </si>
  <si>
    <t>Wyd.1033458</t>
  </si>
  <si>
    <t>ZA/EUI-24/0066325B</t>
  </si>
  <si>
    <t>PL00404237</t>
  </si>
  <si>
    <t>PL00404996</t>
  </si>
  <si>
    <t>PL00404999</t>
  </si>
  <si>
    <t>PL00404169</t>
  </si>
  <si>
    <t>PL00405001</t>
  </si>
  <si>
    <t>PL00403820</t>
  </si>
  <si>
    <t>PL00404150</t>
  </si>
  <si>
    <t>PL00404151</t>
  </si>
  <si>
    <t>PL00404152</t>
  </si>
  <si>
    <t>PL00404156</t>
  </si>
  <si>
    <t>PL00404157</t>
  </si>
  <si>
    <t>PL00404158</t>
  </si>
  <si>
    <t>PL00404159</t>
  </si>
  <si>
    <t>PL00404165</t>
  </si>
  <si>
    <t>PL00404168</t>
  </si>
  <si>
    <t>PL00404170</t>
  </si>
  <si>
    <t>PL00404235</t>
  </si>
  <si>
    <t>PL00404241</t>
  </si>
  <si>
    <t>PL00404242</t>
  </si>
  <si>
    <t>PL00404243</t>
  </si>
  <si>
    <t>PL00404244</t>
  </si>
  <si>
    <t>PL00404267</t>
  </si>
  <si>
    <t>ZA/EUDR-24/001237,ZA/EUI-24/0065221</t>
  </si>
  <si>
    <t>ZA/EUI-24/0066018,ZA/EUDR-24/001206,ZA/EUDR-24/001</t>
  </si>
  <si>
    <t>ZA/EU-24/00002195 HRX/ 21/TER2/12</t>
  </si>
  <si>
    <t>ZA/EUI-24/0065976</t>
  </si>
  <si>
    <t>ZA/EUI-24/0066244</t>
  </si>
  <si>
    <t>ZA/EUI-24/0060133</t>
  </si>
  <si>
    <t>ZA/EUI-24/0065173</t>
  </si>
  <si>
    <t>ZA/EUI-24/0065773</t>
  </si>
  <si>
    <t>ZA/EUI-24/0065828A</t>
  </si>
  <si>
    <t>ZA/EUI-24/0065828B</t>
  </si>
  <si>
    <t>ZA/EUI-24/0066964</t>
  </si>
  <si>
    <t>ZA/EUI-24/0066788</t>
  </si>
  <si>
    <t>ZA/EU-24/00002144 HRX/ 22/TER2/12</t>
  </si>
  <si>
    <t>ZA/EUI-24/0067113</t>
  </si>
  <si>
    <t>ZA/EU-24/00002125,ZA/EUI-24/0040785,ZA/EUI-24/0053</t>
  </si>
  <si>
    <t>ZA/EUI-24/0061351A,ZA/EUI-24/0060811,ZA/EUI-24/006</t>
  </si>
  <si>
    <t>ZA/EUI-24/0063234</t>
  </si>
  <si>
    <t>ZA/EUI-24/0061351B</t>
  </si>
  <si>
    <t>Wyd.1033140</t>
  </si>
  <si>
    <t>ZA/EUI-24/0066958</t>
  </si>
  <si>
    <t>PL00404814</t>
  </si>
  <si>
    <t>PL00404815</t>
  </si>
  <si>
    <t>PL00404868</t>
  </si>
  <si>
    <t>PL00404892</t>
  </si>
  <si>
    <t>PL00404894</t>
  </si>
  <si>
    <t>PL00404895</t>
  </si>
  <si>
    <t>PL00404898</t>
  </si>
  <si>
    <t>PL00404903</t>
  </si>
  <si>
    <t>PL00404905</t>
  </si>
  <si>
    <t>PL00404900</t>
  </si>
  <si>
    <t>PL00404994</t>
  </si>
  <si>
    <t>PL00405003</t>
  </si>
  <si>
    <t>PL00405067</t>
  </si>
  <si>
    <t>PL00405077</t>
  </si>
  <si>
    <t>PL00403608</t>
  </si>
  <si>
    <t>PL00403697</t>
  </si>
  <si>
    <t>PL00403698</t>
  </si>
  <si>
    <t>PL00403700</t>
  </si>
  <si>
    <t>PL00403823</t>
  </si>
  <si>
    <t>PL00404990</t>
  </si>
  <si>
    <t>Kolumna1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</si>
</sst>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[$€-2]\ * #,##0.00_-;\-[$€-2]\ * #,##0.00_-;_-[$€-2]\ * &quot;-&quot;??_-;_-@_-"/>
    <numFmt numFmtId="165" formatCode="[$€-2]\ #,##0.00;[Red]\-[$€-2]\ #,##0.00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8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10" fillId="0" borderId="0"/>
    <xf numFmtId="0" fontId="4" fillId="0" borderId="0"/>
    <xf numFmtId="0" fontId="13" fillId="0" borderId="0"/>
  </cellStyleXfs>
  <cellXfs count="17">
    <xf numFmtId="0" fontId="0" fillId="0" borderId="0" xfId="0"/>
    <xf numFmtId="14" fontId="2" fillId="0" borderId="0" xfId="0" applyNumberFormat="1" applyFont="1" applyAlignment="1">
      <alignment horizontal="left"/>
    </xf>
    <xf numFmtId="0" fontId="2" fillId="0" borderId="0" xfId="0" applyFont="1"/>
    <xf numFmtId="0" fontId="3" fillId="0" borderId="0" xfId="0" applyFont="1"/>
    <xf numFmtId="164" fontId="0" fillId="0" borderId="0" xfId="0" applyNumberFormat="1"/>
    <xf numFmtId="44" fontId="0" fillId="0" borderId="0" xfId="1" applyFont="1"/>
    <xf numFmtId="4" fontId="0" fillId="0" borderId="0" xfId="0" applyNumberFormat="1"/>
    <xf numFmtId="2" fontId="0" fillId="0" borderId="0" xfId="0" applyNumberFormat="1"/>
    <xf numFmtId="44" fontId="0" fillId="0" borderId="0" xfId="0" applyNumberFormat="1"/>
    <xf numFmtId="10" fontId="0" fillId="0" borderId="0" xfId="0" applyNumberFormat="1"/>
    <xf numFmtId="2" fontId="4" fillId="0" borderId="0" xfId="15" applyNumberFormat="1" applyFont="1"/>
    <xf numFmtId="2" fontId="0" fillId="0" borderId="0" xfId="0" applyNumberFormat="1" applyAlignment="1">
      <alignment horizontal="right"/>
    </xf>
    <xf numFmtId="2" fontId="4" fillId="0" borderId="0" xfId="2" applyNumberFormat="1" applyAlignment="1">
      <alignment horizontal="right"/>
    </xf>
    <xf numFmtId="165" fontId="0" fillId="0" borderId="0" xfId="0" applyNumberFormat="1"/>
    <xf numFmtId="2" fontId="4" fillId="0" borderId="0" xfId="2" applyNumberFormat="1"/>
    <xf numFmtId="0" fontId="11" fillId="0" borderId="0" xfId="14" applyFont="1" applyAlignment="1">
      <alignment horizontal="left"/>
    </xf>
    <xf numFmtId="0" fontId="4" fillId="0" borderId="0" xfId="14" applyFont="1" applyAlignment="1">
      <alignment horizontal="left"/>
    </xf>
  </cellXfs>
  <cellStyles count="18">
    <cellStyle name="Normalny" xfId="0" builtinId="0"/>
    <cellStyle name="Normalny 10" xfId="10" xr:uid="{FE937CE6-F14E-41A3-944E-4D5DAF5D74C8}"/>
    <cellStyle name="Normalny 11" xfId="11" xr:uid="{4029CAE5-C2C6-42C1-AB40-D275C9419796}"/>
    <cellStyle name="Normalny 12" xfId="12" xr:uid="{0483DE7E-AD13-45E0-BD34-54473D241779}"/>
    <cellStyle name="Normalny 13" xfId="13" xr:uid="{22BCD364-6104-45DB-9F8A-AB663A039924}"/>
    <cellStyle name="Normalny 14" xfId="14" xr:uid="{40337C98-DA1F-4271-80E5-51F4E454A236}"/>
    <cellStyle name="Normalny 15" xfId="15" xr:uid="{A8C20E75-F032-43A0-825B-3DFFD38CF420}"/>
    <cellStyle name="Normalny 16" xfId="16" xr:uid="{6CB808E5-C48E-4C53-A2AC-1A0B706D49DF}"/>
    <cellStyle name="Normalny 17" xfId="17" xr:uid="{E5539C78-157D-4537-AC05-EF66EAE27789}"/>
    <cellStyle name="Normalny 2" xfId="2" xr:uid="{74FD4E88-EA4F-4415-ACA5-6A1588E9684A}"/>
    <cellStyle name="Normalny 3" xfId="3" xr:uid="{7935DCC6-8121-4823-B64E-49074BDDF605}"/>
    <cellStyle name="Normalny 4" xfId="4" xr:uid="{A4FEF287-080A-4F9E-8942-014A892222B2}"/>
    <cellStyle name="Normalny 5" xfId="5" xr:uid="{16CCF904-FDB0-49DB-98D0-CA445FC054AD}"/>
    <cellStyle name="Normalny 6" xfId="7" xr:uid="{B9553107-FDE5-4ABF-A70D-3B3E0BA11799}"/>
    <cellStyle name="Normalny 7" xfId="6" xr:uid="{9CE471AF-8356-420B-8DCB-C99516955747}"/>
    <cellStyle name="Normalny 8" xfId="8" xr:uid="{E4002571-E643-4176-A3C2-BCAEA1489906}"/>
    <cellStyle name="Normalny 9" xfId="9" xr:uid="{A61D51EC-3DA3-4DCE-8308-32F3A61E812C}"/>
    <cellStyle name="Walutowy" xfId="1" builtinId="4"/>
  </cellStyles>
  <dxfs count="42"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right" vertical="bottom" textRotation="0" wrapText="0" indent="0" justifyLastLine="0" shrinkToFit="0" readingOrder="0"/>
    </dxf>
    <dxf>
      <font>
        <color auto="1"/>
      </font>
      <numFmt numFmtId="2" formatCode="0.00"/>
    </dxf>
    <dxf>
      <font>
        <color auto="1"/>
        <family val="2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right" vertical="bottom" textRotation="0" wrapText="0" indent="0" justifyLastLine="0" shrinkToFit="0" readingOrder="0"/>
    </dxf>
    <dxf>
      <font>
        <color auto="1"/>
      </font>
      <numFmt numFmtId="2" formatCode="0.00"/>
    </dxf>
    <dxf>
      <font>
        <color auto="1"/>
        <family val="2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right" vertical="bottom" textRotation="0" wrapText="0" indent="0" justifyLastLine="0" shrinkToFit="0" readingOrder="0"/>
    </dxf>
    <dxf>
      <font>
        <color auto="1"/>
      </font>
      <numFmt numFmtId="2" formatCode="0.00"/>
    </dxf>
    <dxf>
      <font>
        <color auto="1"/>
        <family val="2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general" vertical="bottom" textRotation="0" wrapText="0" indent="0" justifyLastLine="0" shrinkToFit="0" readingOrder="0"/>
    </dxf>
    <dxf>
      <font>
        <color auto="1"/>
      </font>
      <numFmt numFmtId="2" formatCode="0.00"/>
    </dxf>
    <dxf>
      <font>
        <color auto="1"/>
        <family val="2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right" vertical="bottom" textRotation="0" wrapText="0" indent="0" justifyLastLine="0" shrinkToFit="0" readingOrder="0"/>
    </dxf>
    <dxf>
      <font>
        <color auto="1"/>
      </font>
      <numFmt numFmtId="2" formatCode="0.00"/>
    </dxf>
    <dxf>
      <font>
        <color auto="1"/>
        <family val="2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right" vertical="bottom" textRotation="0" wrapText="0" indent="0" justifyLastLine="0" shrinkToFit="0" readingOrder="0"/>
    </dxf>
    <dxf>
      <font>
        <color auto="1"/>
      </font>
      <numFmt numFmtId="2" formatCode="0.00"/>
    </dxf>
    <dxf>
      <font>
        <color auto="1"/>
        <family val="2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numFmt numFmtId="14" formatCode="0.00%"/>
    </dxf>
    <dxf>
      <numFmt numFmtId="4" formatCode="#,##0.00"/>
    </dxf>
    <dxf>
      <font>
        <color auto="1"/>
      </font>
      <numFmt numFmtId="2" formatCode="0.00"/>
      <alignment horizontal="right" vertical="bottom" textRotation="0" wrapText="0" indent="0" justifyLastLine="0" shrinkToFit="0" readingOrder="0"/>
    </dxf>
    <dxf>
      <font>
        <color auto="1"/>
      </font>
      <numFmt numFmtId="2" formatCode="0.00"/>
    </dxf>
    <dxf>
      <font>
        <color auto="1"/>
        <family val="2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F00F00F-3A06-438B-8C27-21CC27738712}" name="Tabela110431067323245823232423245232342324235235810679" displayName="Tabela110431067323245823232423245232342324235235810679" ref="A55:H83" totalsRowShown="0">
  <autoFilter ref="A55:H83" xr:uid="{FF00F00F-3A06-438B-8C27-21CC27738712}"/>
  <sortState xmlns:xlrd2="http://schemas.microsoft.com/office/spreadsheetml/2017/richdata2" ref="A56:G66">
    <sortCondition ref="C55:C66"/>
  </sortState>
  <tableColumns count="8">
    <tableColumn id="1" xr3:uid="{23CA0931-19EA-4022-A85D-41B7A0D28C1A}" name="MONTH"/>
    <tableColumn id="7" xr3:uid="{3248CB81-C778-47E6-A613-2B39BAC98D52}" name="ZLECENIE" dataDxfId="41" dataCellStyle="Normalny 14"/>
    <tableColumn id="2" xr3:uid="{E09E5A1F-A03D-4AED-B825-8A8DDAC5A357}" name="CMR NUMBER" dataDxfId="40" dataCellStyle="Normalny 15"/>
    <tableColumn id="3" xr3:uid="{6B0FA87A-B129-4FDD-A7A0-D44FB48CA8CB}" name="Total Weight" dataDxfId="39" dataCellStyle="Normalny 15"/>
    <tableColumn id="4" xr3:uid="{25895EC7-1BFF-45AC-81FC-B8BC9BFA1C99}" name="PRICE IN EUR NET" dataDxfId="38" dataCellStyle="Normalny 2"/>
    <tableColumn id="6" xr3:uid="{CB3A7561-2E58-4970-A451-204E25AC249C}" name="WITH FUEL ADD" dataDxfId="37">
      <calculatedColumnFormula>Tabela110431067323245823232423245232342324235235810679[[#This Row],[PRICE IN EUR NET]]+G56*E56</calculatedColumnFormula>
    </tableColumn>
    <tableColumn id="5" xr3:uid="{4B6A1247-087A-4AEC-A04C-DE8D97EE24F5}" name="FUEL ADD" dataDxfId="36"/>
    <tableColumn id="8" xr3:uid="{B7D36A4F-8DF7-4C60-9470-6A9B89A16414}" name="Kolumna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E8F86E3-B86D-423E-8EF5-97DEDECF2B49}" name="Tabela1104310673232458232324232452323423242352358106793" displayName="Tabela1104310673232458232324232452323423242352358106793" ref="A90:H96" totalsRowShown="0">
  <autoFilter ref="A90:H96" xr:uid="{1E8F86E3-B86D-423E-8EF5-97DEDECF2B49}"/>
  <tableColumns count="8">
    <tableColumn id="1" xr3:uid="{0D586682-1E55-4671-8243-4AE4FB31D34C}" name="MONTH"/>
    <tableColumn id="7" xr3:uid="{60056748-9C25-481F-A36A-0E1DB3919DE3}" name="ZLECENIE" dataDxfId="17" dataCellStyle="Normalny 14"/>
    <tableColumn id="2" xr3:uid="{7565674D-C4B7-4CB6-93DC-B21FAE484B38}" name="CMR NUMBER" dataDxfId="16" dataCellStyle="Normalny 14"/>
    <tableColumn id="3" xr3:uid="{45804FBB-87DD-47E4-8510-49DB1A9A1EE7}" name="Total Weight" dataDxfId="15" dataCellStyle="Normalny 15"/>
    <tableColumn id="4" xr3:uid="{5BA32A79-0942-46B4-AA69-9999F941DE37}" name="PRICE IN EUR NET" dataDxfId="14" dataCellStyle="Normalny 2"/>
    <tableColumn id="6" xr3:uid="{415DAA56-4E7F-48AB-AE62-9BA5B5BC7741}" name="WITH FUEL ADD" dataDxfId="13">
      <calculatedColumnFormula>Tabela1104310673232458232324232452323423242352358106793[[#This Row],[PRICE IN EUR NET]]+G91*E91</calculatedColumnFormula>
    </tableColumn>
    <tableColumn id="5" xr3:uid="{8817C261-8DEC-49B2-9738-2152010D9076}" name="FUEL ADD" dataDxfId="12"/>
    <tableColumn id="8" xr3:uid="{B6C8328A-1976-420F-B030-6A9685E5444F}" name="Kolumna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B09C13B-D852-45CF-9FB7-ECD052D5385E}" name="Tabela11043106732324582323242324523234232423523581067" displayName="Tabela11043106732324582323242324523234232423523581067" ref="A36:H48" totalsRowShown="0">
  <autoFilter ref="A36:H48" xr:uid="{AB09C13B-D852-45CF-9FB7-ECD052D5385E}"/>
  <tableColumns count="8">
    <tableColumn id="1" xr3:uid="{62555B29-3AEC-4272-975F-0AF3F3EE17DF}" name="MONTH"/>
    <tableColumn id="7" xr3:uid="{8A5AA220-8ED2-477A-A753-00E98D6D35AF}" name="ZLECENIE" dataDxfId="35" dataCellStyle="Normalny 14"/>
    <tableColumn id="2" xr3:uid="{949C5D44-5CCE-47B1-AD34-818F9395F637}" name="CMR NUMBER" dataDxfId="34" dataCellStyle="Normalny 15"/>
    <tableColumn id="3" xr3:uid="{A1AA1BA9-1C7F-4F78-AE08-CB1533C36CE9}" name="Total Weight" dataDxfId="33" dataCellStyle="Normalny 15"/>
    <tableColumn id="4" xr3:uid="{090FE9BD-8BCF-43F0-A6C8-C76C6414055B}" name="PRICE IN EUR NET" dataDxfId="32" dataCellStyle="Normalny 2"/>
    <tableColumn id="6" xr3:uid="{82378B25-A6C3-4436-B740-C52BDD0958DD}" name="WITH FUEL ADD" dataDxfId="31">
      <calculatedColumnFormula>Tabela11043106732324582323242324523234232423523581067[[#This Row],[PRICE IN EUR NET]]+G37*E37</calculatedColumnFormula>
    </tableColumn>
    <tableColumn id="5" xr3:uid="{C3897C57-40D6-4754-B111-59E9EF2898EA}" name="FUEL ADD" dataDxfId="30"/>
    <tableColumn id="8" xr3:uid="{D78CC6D6-97DE-4893-9519-99DA270BE821}" name="Kolumna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7379047-B784-41DD-A883-45578B962617}" name="Tabela11043106732324582323242324523234232423523581067932458" displayName="Tabela11043106732324582323242324523234232423523581067932458" ref="A7:H30" totalsRowShown="0">
  <autoFilter ref="A7:H30" xr:uid="{27379047-B784-41DD-A883-45578B962617}"/>
  <tableColumns count="8">
    <tableColumn id="1" xr3:uid="{9280BE26-250D-4B00-8F30-98158D7E6B61}" name="MONTH"/>
    <tableColumn id="7" xr3:uid="{851DFCE5-F6E5-4289-8D95-BD36EE544CEF}" name="ZLECENIE" dataDxfId="23" dataCellStyle="Normalny 14"/>
    <tableColumn id="2" xr3:uid="{C4734666-A33E-4A2B-AC5F-9CC9171DD13C}" name="CMR NUMBER" dataDxfId="22" dataCellStyle="Normalny 15"/>
    <tableColumn id="3" xr3:uid="{4FBD3AA5-E68E-40A6-87A6-C0CBE3751BC8}" name="Total Weight" dataDxfId="21" dataCellStyle="Normalny 15"/>
    <tableColumn id="4" xr3:uid="{43F6ECC0-76CA-429E-BDD0-E4FDECBF20DF}" name="PRICE IN EUR NET" dataDxfId="20" dataCellStyle="Normalny 2"/>
    <tableColumn id="6" xr3:uid="{03C105A1-4305-4736-98AD-78ABAD58B048}" name="WITH FUEL ADD" dataDxfId="19">
      <calculatedColumnFormula>Tabela11043106732324582323242324523234232423523581067932458[[#This Row],[PRICE IN EUR NET]]+G8*E8</calculatedColumnFormula>
    </tableColumn>
    <tableColumn id="5" xr3:uid="{A5863DC9-78AB-4DE2-89C4-2E358A8633C9}" name="FUEL ADD" dataDxfId="18"/>
    <tableColumn id="8" xr3:uid="{31BC450D-FDD7-4D26-B7AF-2AAA5C90CB17}" name="Kolumna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8F1D187-963C-4DA0-9D1A-8329D3DA46B2}" name="Tabela11043106732324582323242324523234232423523581067935" displayName="Tabela11043106732324582323242324523234232423523581067935" ref="A102:H109" totalsRowShown="0">
  <autoFilter ref="A102:H109" xr:uid="{A8F1D187-963C-4DA0-9D1A-8329D3DA46B2}"/>
  <tableColumns count="8">
    <tableColumn id="1" xr3:uid="{B19E638E-2122-472F-9C0C-8ABDFDD3D8FB}" name="MONTH"/>
    <tableColumn id="7" xr3:uid="{FA152CD8-372E-43AE-8EF1-DBBFF78FE7DD}" name="ZLECENIE" dataDxfId="11" dataCellStyle="Normalny 14"/>
    <tableColumn id="2" xr3:uid="{75961813-100F-4891-BF4C-76192A077E28}" name="CMR NUMBER" dataDxfId="10" dataCellStyle="Normalny 14"/>
    <tableColumn id="3" xr3:uid="{2D27FA08-E888-4262-BB33-94549024BC5A}" name="Total Weight" dataDxfId="9" dataCellStyle="Normalny 15"/>
    <tableColumn id="4" xr3:uid="{70607429-25E1-444A-B613-DF44DDA5F909}" name="PRICE IN EUR NET" dataDxfId="8" dataCellStyle="Normalny 2"/>
    <tableColumn id="6" xr3:uid="{77653362-83B4-4F1F-A7EA-D5BD1EE12274}" name="WITH FUEL ADD" dataDxfId="7">
      <calculatedColumnFormula>Tabela11043106732324582323242324523234232423523581067935[[#This Row],[PRICE IN EUR NET]]+G103*E103</calculatedColumnFormula>
    </tableColumn>
    <tableColumn id="5" xr3:uid="{ECAEAE35-7232-4607-BAEF-34EFCBC418CC}" name="FUEL ADD" dataDxfId="6"/>
    <tableColumn id="8" xr3:uid="{BA0DB54A-8B3F-4CE4-9ECD-2A620911E2F0}" name="Kolumna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6974A3B-0018-4FF1-8708-213FAEA52B66}" name="Tabela110431067323245823232423245232342324235235810679354" displayName="Tabela110431067323245823232423245232342324235235810679354" ref="A115:G137" totalsRowShown="0">
  <autoFilter ref="A115:G137" xr:uid="{96974A3B-0018-4FF1-8708-213FAEA52B66}"/>
  <tableColumns count="7">
    <tableColumn id="1" xr3:uid="{4269839A-FE22-4D19-A297-B65ECD5C4782}" name="MONTH"/>
    <tableColumn id="7" xr3:uid="{36F9F9A1-8BE6-4FCA-A935-74676ACD5B5C}" name="ZLECENIE" dataDxfId="5" dataCellStyle="Normalny 14"/>
    <tableColumn id="2" xr3:uid="{886B545A-B4E9-4FEC-8255-C3B4ED6337EF}" name="CMR NUMBER" dataDxfId="4" dataCellStyle="Normalny 14"/>
    <tableColumn id="3" xr3:uid="{6380C3A1-D1ED-4681-97F2-A0626F94AC63}" name="Total Weight" dataDxfId="3" dataCellStyle="Normalny 15"/>
    <tableColumn id="4" xr3:uid="{25BB5950-4203-4545-A3F6-EC2DAA8B9DE3}" name="PRICE IN EUR NET" dataDxfId="2" dataCellStyle="Normalny 2"/>
    <tableColumn id="6" xr3:uid="{B273424D-1632-4B63-9227-0365E1298ED4}" name="WITH FUEL ADD" dataDxfId="1">
      <calculatedColumnFormula>Tabela110431067323245823232423245232342324235235810679354[[#This Row],[PRICE IN EUR NET]]+G116*E116</calculatedColumnFormula>
    </tableColumn>
    <tableColumn id="5" xr3:uid="{A2690373-DEFD-4D47-8DE0-025BA1C31D14}" name="FUEL ADD" dataDxfId="0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816232C-1A08-45BB-923A-822E5D72DC86}" name="Tabela1104310673232458232324232452323423242352358106793546" displayName="Tabela1104310673232458232324232452323423242352358106793546" ref="A143:G163" totalsRowShown="0">
  <autoFilter ref="A143:G163" xr:uid="{8816232C-1A08-45BB-923A-822E5D72DC86}"/>
  <tableColumns count="7">
    <tableColumn id="1" xr3:uid="{EE1D81A0-DBEF-4C39-9BDB-7309A081C467}" name="MONTH"/>
    <tableColumn id="7" xr3:uid="{2E72963E-7989-4C72-BCE8-78339B3F2D59}" name="ZLECENIE" dataDxfId="29" dataCellStyle="Normalny 14"/>
    <tableColumn id="2" xr3:uid="{36CB8666-7BA2-46EE-B995-A955BAB2D3AA}" name="CMR NUMBER" dataDxfId="28" dataCellStyle="Normalny 14"/>
    <tableColumn id="3" xr3:uid="{3D2FD92E-C9C9-4AC8-B7D9-3DC734C84DA5}" name="Total Weight" dataDxfId="27" dataCellStyle="Normalny 15"/>
    <tableColumn id="4" xr3:uid="{506B1A1C-5154-467C-B3A9-A2AD5AB4B5C9}" name="PRICE IN EUR NET" dataDxfId="26" dataCellStyle="Normalny 2"/>
    <tableColumn id="6" xr3:uid="{0BFA06D6-842F-4FA4-98BC-3767A7E96F10}" name="WITH FUEL ADD" dataDxfId="25">
      <calculatedColumnFormula>Tabela1104310673232458232324232452323423242352358106793546[[#This Row],[PRICE IN EUR NET]]+G144*E144</calculatedColumnFormula>
    </tableColumn>
    <tableColumn id="5" xr3:uid="{3A57A0E8-6C4E-4590-A85A-71CC7AECE7D3}" name="FUEL ADD" dataDxfId="2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A435F-0385-4A8C-A619-AE4C77BCB624}">
  <sheetPr>
    <pageSetUpPr fitToPage="1"/>
  </sheetPr>
  <dimension ref="A1:I171"/>
  <sheetViews>
    <sheetView tabSelected="1" topLeftCell="A113" zoomScale="85" zoomScaleNormal="85" workbookViewId="0">
      <selection activeCell="H121" sqref="H121"/>
    </sheetView>
  </sheetViews>
  <sheetFormatPr defaultRowHeight="15" x14ac:dyDescent="0.25"/>
  <cols>
    <col min="1" max="1" width="20.42578125" customWidth="1"/>
    <col min="2" max="2" width="28.140625" customWidth="1"/>
    <col min="3" max="3" width="16.85546875" customWidth="1"/>
    <col min="4" max="4" width="19.7109375" customWidth="1"/>
    <col min="5" max="5" width="14.7109375" style="7" customWidth="1"/>
    <col min="6" max="6" width="15.140625" customWidth="1"/>
    <col min="9" max="9" width="8.42578125" customWidth="1"/>
  </cols>
  <sheetData>
    <row r="1" spans="1:9" x14ac:dyDescent="0.25">
      <c r="A1" s="2" t="s">
        <v>16</v>
      </c>
      <c r="D1" s="2"/>
    </row>
    <row r="2" spans="1:9" x14ac:dyDescent="0.25">
      <c r="A2" s="2"/>
      <c r="D2" s="2"/>
    </row>
    <row r="3" spans="1:9" x14ac:dyDescent="0.25">
      <c r="A3" s="2"/>
      <c r="D3" s="2"/>
    </row>
    <row r="4" spans="1:9" x14ac:dyDescent="0.25">
      <c r="A4" s="4"/>
      <c r="B4" s="3"/>
      <c r="C4" s="5"/>
    </row>
    <row r="5" spans="1:9" x14ac:dyDescent="0.25">
      <c r="A5" s="1" t="s">
        <v>17</v>
      </c>
    </row>
    <row r="7" spans="1:9" x14ac:dyDescent="0.25">
      <c r="A7" t="s">
        <v>0</v>
      </c>
      <c r="B7" t="s">
        <v>9</v>
      </c>
      <c r="C7" t="s">
        <v>1</v>
      </c>
      <c r="D7" t="s">
        <v>2</v>
      </c>
      <c r="E7" s="7" t="s">
        <v>3</v>
      </c>
      <c r="F7" t="s">
        <v>8</v>
      </c>
      <c r="G7" t="s">
        <v>4</v>
      </c>
      <c r="H7" t="s">
        <v>260</v>
      </c>
    </row>
    <row r="8" spans="1:9" x14ac:dyDescent="0.25">
      <c r="A8">
        <v>3</v>
      </c>
      <c r="B8" t="s">
        <v>24</v>
      </c>
      <c r="C8" t="s">
        <v>47</v>
      </c>
      <c r="D8" s="7">
        <v>119.88</v>
      </c>
      <c r="E8" s="7">
        <v>28.640313075077451</v>
      </c>
      <c r="F8" s="6">
        <f>Tabela11043106732324582323242324523234232423523581067932458[[#This Row],[PRICE IN EUR NET]]+G8*E8</f>
        <v>32.764518157888602</v>
      </c>
      <c r="G8" s="9">
        <v>0.14399999999999999</v>
      </c>
      <c r="H8" s="3">
        <v>4.2929000000000004</v>
      </c>
      <c r="I8" t="s">
        <v>13</v>
      </c>
    </row>
    <row r="9" spans="1:9" x14ac:dyDescent="0.25">
      <c r="A9">
        <v>3</v>
      </c>
      <c r="B9" t="s">
        <v>25</v>
      </c>
      <c r="C9" t="s">
        <v>48</v>
      </c>
      <c r="D9">
        <v>11.988</v>
      </c>
      <c r="E9" s="7">
        <v>9.5506534044585241</v>
      </c>
      <c r="F9" s="6">
        <f>Tabela11043106732324582323242324523234232423523581067932458[[#This Row],[PRICE IN EUR NET]]+G9*E9</f>
        <v>10.925947494700551</v>
      </c>
      <c r="G9" s="9">
        <v>0.14399999999999999</v>
      </c>
      <c r="H9" s="3">
        <v>4.2929000000000004</v>
      </c>
      <c r="I9" t="s">
        <v>14</v>
      </c>
    </row>
    <row r="10" spans="1:9" x14ac:dyDescent="0.25">
      <c r="A10">
        <v>3</v>
      </c>
      <c r="B10" t="s">
        <v>26</v>
      </c>
      <c r="C10" t="s">
        <v>49</v>
      </c>
      <c r="D10" s="7">
        <v>50.216399999999993</v>
      </c>
      <c r="E10" s="7">
        <v>15.909990915232125</v>
      </c>
      <c r="F10" s="6">
        <f>Tabela11043106732324582323242324523234232423523581067932458[[#This Row],[PRICE IN EUR NET]]+G10*E10</f>
        <v>18.20102960702555</v>
      </c>
      <c r="G10" s="9">
        <v>0.14399999999999999</v>
      </c>
      <c r="H10" s="3">
        <v>4.2929000000000004</v>
      </c>
      <c r="I10" t="s">
        <v>14</v>
      </c>
    </row>
    <row r="11" spans="1:9" x14ac:dyDescent="0.25">
      <c r="A11">
        <v>3</v>
      </c>
      <c r="B11" t="s">
        <v>27</v>
      </c>
      <c r="C11" t="s">
        <v>50</v>
      </c>
      <c r="D11" s="7">
        <v>300.49919999999997</v>
      </c>
      <c r="E11" s="14">
        <v>38.190966479535973</v>
      </c>
      <c r="F11" s="6">
        <f>Tabela11043106732324582323242324523234232423523581067932458[[#This Row],[PRICE IN EUR NET]]+G11*E11</f>
        <v>43.690465652589154</v>
      </c>
      <c r="G11" s="9">
        <v>0.14399999999999999</v>
      </c>
      <c r="H11" s="3">
        <v>4.2929000000000004</v>
      </c>
      <c r="I11" t="s">
        <v>14</v>
      </c>
    </row>
    <row r="12" spans="1:9" x14ac:dyDescent="0.25">
      <c r="A12">
        <v>3</v>
      </c>
      <c r="B12" t="s">
        <v>28</v>
      </c>
      <c r="C12" t="s">
        <v>51</v>
      </c>
      <c r="D12" s="7">
        <v>196.60320000000002</v>
      </c>
      <c r="E12" s="14">
        <v>28.640313075077451</v>
      </c>
      <c r="F12" s="6">
        <f>Tabela11043106732324582323242324523234232423523581067932458[[#This Row],[PRICE IN EUR NET]]+G12*E12</f>
        <v>32.764518157888602</v>
      </c>
      <c r="G12" s="9">
        <v>0.14399999999999999</v>
      </c>
      <c r="H12" s="3">
        <v>4.2929000000000004</v>
      </c>
      <c r="I12" t="s">
        <v>14</v>
      </c>
    </row>
    <row r="13" spans="1:9" x14ac:dyDescent="0.25">
      <c r="A13">
        <v>3</v>
      </c>
      <c r="B13" t="s">
        <v>29</v>
      </c>
      <c r="C13" t="s">
        <v>52</v>
      </c>
      <c r="D13" s="7">
        <v>300.49919999999997</v>
      </c>
      <c r="E13" s="14">
        <v>38.190966479535973</v>
      </c>
      <c r="F13" s="6">
        <f>Tabela11043106732324582323242324523234232423523581067932458[[#This Row],[PRICE IN EUR NET]]+G13*E13</f>
        <v>43.690465652589154</v>
      </c>
      <c r="G13" s="9">
        <v>0.14399999999999999</v>
      </c>
      <c r="H13" s="3">
        <v>4.2929000000000004</v>
      </c>
      <c r="I13" t="s">
        <v>13</v>
      </c>
    </row>
    <row r="14" spans="1:9" x14ac:dyDescent="0.25">
      <c r="A14">
        <v>3</v>
      </c>
      <c r="B14" t="s">
        <v>30</v>
      </c>
      <c r="C14" t="s">
        <v>53</v>
      </c>
      <c r="D14" s="7">
        <v>434.76480000000004</v>
      </c>
      <c r="E14" s="14">
        <v>47.739290456334871</v>
      </c>
      <c r="F14" s="6">
        <f>Tabela11043106732324582323242324523234232423523581067932458[[#This Row],[PRICE IN EUR NET]]+G14*E14</f>
        <v>54.613748282047091</v>
      </c>
      <c r="G14" s="9">
        <v>0.14399999999999999</v>
      </c>
      <c r="H14" s="3">
        <v>4.2929000000000004</v>
      </c>
      <c r="I14" t="s">
        <v>14</v>
      </c>
    </row>
    <row r="15" spans="1:9" x14ac:dyDescent="0.25">
      <c r="A15">
        <v>3</v>
      </c>
      <c r="B15" t="s">
        <v>31</v>
      </c>
      <c r="C15" t="s">
        <v>54</v>
      </c>
      <c r="D15">
        <v>191.80799999999999</v>
      </c>
      <c r="E15" s="14">
        <v>28.640313075077451</v>
      </c>
      <c r="F15" s="6">
        <f>Tabela11043106732324582323242324523234232423523581067932458[[#This Row],[PRICE IN EUR NET]]+G15*E15</f>
        <v>32.764518157888602</v>
      </c>
      <c r="G15" s="9">
        <v>0.14399999999999999</v>
      </c>
      <c r="H15" s="3">
        <v>4.2929000000000004</v>
      </c>
      <c r="I15" t="s">
        <v>14</v>
      </c>
    </row>
    <row r="16" spans="1:9" x14ac:dyDescent="0.25">
      <c r="A16">
        <v>3</v>
      </c>
      <c r="B16" t="s">
        <v>32</v>
      </c>
      <c r="C16" t="s">
        <v>55</v>
      </c>
      <c r="D16" s="7">
        <v>27.572399999999998</v>
      </c>
      <c r="E16" s="14">
        <v>15.909990915232125</v>
      </c>
      <c r="F16" s="6">
        <f>Tabela11043106732324582323242324523234232423523581067932458[[#This Row],[PRICE IN EUR NET]]+G16*E16</f>
        <v>18.20102960702555</v>
      </c>
      <c r="G16" s="9">
        <v>0.14399999999999999</v>
      </c>
      <c r="H16" s="3">
        <v>4.2929000000000004</v>
      </c>
      <c r="I16" t="s">
        <v>14</v>
      </c>
    </row>
    <row r="17" spans="1:9" x14ac:dyDescent="0.25">
      <c r="A17">
        <v>3</v>
      </c>
      <c r="B17" t="s">
        <v>33</v>
      </c>
      <c r="C17" t="s">
        <v>56</v>
      </c>
      <c r="D17" s="7">
        <v>431.56800000000004</v>
      </c>
      <c r="E17" s="14">
        <v>52.509958303244886</v>
      </c>
      <c r="F17" s="6">
        <f>Tabela11043106732324582323242324523234232423523581067932458[[#This Row],[PRICE IN EUR NET]]+G17*E17</f>
        <v>60.071392298912151</v>
      </c>
      <c r="G17" s="9">
        <v>0.14399999999999999</v>
      </c>
      <c r="H17" s="3">
        <v>4.2929000000000004</v>
      </c>
      <c r="I17" t="s">
        <v>12</v>
      </c>
    </row>
    <row r="18" spans="1:9" x14ac:dyDescent="0.25">
      <c r="A18">
        <v>3</v>
      </c>
      <c r="B18" t="s">
        <v>34</v>
      </c>
      <c r="C18" t="s">
        <v>57</v>
      </c>
      <c r="D18" s="7">
        <v>20.978999999999999</v>
      </c>
      <c r="E18" s="14">
        <v>11.670432574716392</v>
      </c>
      <c r="F18" s="6">
        <f>Tabela11043106732324582323242324523234232423523581067932458[[#This Row],[PRICE IN EUR NET]]+G18*E18</f>
        <v>13.350974865475552</v>
      </c>
      <c r="G18" s="9">
        <v>0.14399999999999999</v>
      </c>
      <c r="H18" s="3">
        <v>4.2929000000000004</v>
      </c>
      <c r="I18" t="s">
        <v>12</v>
      </c>
    </row>
    <row r="19" spans="1:9" x14ac:dyDescent="0.25">
      <c r="A19">
        <v>3</v>
      </c>
      <c r="B19" t="s">
        <v>35</v>
      </c>
      <c r="C19" t="s">
        <v>58</v>
      </c>
      <c r="D19" s="7">
        <v>143.85599999999999</v>
      </c>
      <c r="E19" s="14">
        <v>28.640313075077451</v>
      </c>
      <c r="F19" s="6">
        <f>Tabela11043106732324582323242324523234232423523581067932458[[#This Row],[PRICE IN EUR NET]]+G19*E19</f>
        <v>32.764518157888602</v>
      </c>
      <c r="G19" s="9">
        <v>0.14399999999999999</v>
      </c>
      <c r="H19" s="3">
        <v>4.2929000000000004</v>
      </c>
      <c r="I19" t="s">
        <v>14</v>
      </c>
    </row>
    <row r="20" spans="1:9" x14ac:dyDescent="0.25">
      <c r="A20">
        <v>3</v>
      </c>
      <c r="B20" t="s">
        <v>36</v>
      </c>
      <c r="C20" t="s">
        <v>59</v>
      </c>
      <c r="D20" s="7">
        <v>531.20159999999998</v>
      </c>
      <c r="E20" s="14">
        <v>56.220736565025966</v>
      </c>
      <c r="F20" s="6">
        <f>Tabela11043106732324582323242324523234232423523581067932458[[#This Row],[PRICE IN EUR NET]]+G20*E20</f>
        <v>64.316522630389699</v>
      </c>
      <c r="G20" s="9">
        <v>0.14399999999999999</v>
      </c>
      <c r="H20" s="3">
        <v>4.2929000000000004</v>
      </c>
      <c r="I20" t="s">
        <v>13</v>
      </c>
    </row>
    <row r="21" spans="1:9" x14ac:dyDescent="0.25">
      <c r="A21">
        <v>3</v>
      </c>
      <c r="B21" t="s">
        <v>37</v>
      </c>
      <c r="C21" t="s">
        <v>60</v>
      </c>
      <c r="D21" s="10">
        <v>488.04480000000001</v>
      </c>
      <c r="E21" s="14">
        <v>52.509958303244886</v>
      </c>
      <c r="F21" s="6">
        <f>Tabela11043106732324582323242324523234232423523581067932458[[#This Row],[PRICE IN EUR NET]]+G21*E21</f>
        <v>60.071392298912151</v>
      </c>
      <c r="G21" s="9">
        <v>0.14399999999999999</v>
      </c>
      <c r="H21" s="3">
        <v>4.2929000000000004</v>
      </c>
      <c r="I21" t="s">
        <v>12</v>
      </c>
    </row>
    <row r="22" spans="1:9" x14ac:dyDescent="0.25">
      <c r="A22">
        <v>3</v>
      </c>
      <c r="B22" t="s">
        <v>38</v>
      </c>
      <c r="C22" t="s">
        <v>61</v>
      </c>
      <c r="D22" s="10">
        <v>920.67840000000001</v>
      </c>
      <c r="E22" s="14">
        <v>105.01991660648977</v>
      </c>
      <c r="F22" s="6">
        <f>Tabela11043106732324582323242324523234232423523581067932458[[#This Row],[PRICE IN EUR NET]]+G22*E22</f>
        <v>120.1427845978243</v>
      </c>
      <c r="G22" s="9">
        <v>0.14399999999999999</v>
      </c>
      <c r="H22" s="3">
        <v>4.2929000000000004</v>
      </c>
      <c r="I22" t="s">
        <v>12</v>
      </c>
    </row>
    <row r="23" spans="1:9" x14ac:dyDescent="0.25">
      <c r="A23">
        <v>3</v>
      </c>
      <c r="B23" t="s">
        <v>39</v>
      </c>
      <c r="C23" t="s">
        <v>62</v>
      </c>
      <c r="D23" s="10">
        <v>652.1472</v>
      </c>
      <c r="E23" s="14">
        <v>58.34051573528383</v>
      </c>
      <c r="F23" s="6">
        <f>Tabela11043106732324582323242324523234232423523581067932458[[#This Row],[PRICE IN EUR NET]]+G23*E23</f>
        <v>66.741550001164697</v>
      </c>
      <c r="G23" s="9">
        <v>0.14399999999999999</v>
      </c>
      <c r="H23" s="3">
        <v>4.2929000000000004</v>
      </c>
      <c r="I23" t="s">
        <v>13</v>
      </c>
    </row>
    <row r="24" spans="1:9" x14ac:dyDescent="0.25">
      <c r="A24">
        <v>3</v>
      </c>
      <c r="B24" t="s">
        <v>40</v>
      </c>
      <c r="C24" t="s">
        <v>63</v>
      </c>
      <c r="D24" s="10">
        <v>30.069900000000001</v>
      </c>
      <c r="E24" s="14">
        <v>15.909990915232125</v>
      </c>
      <c r="F24" s="6">
        <f>Tabela11043106732324582323242324523234232423523581067932458[[#This Row],[PRICE IN EUR NET]]+G24*E24</f>
        <v>18.20102960702555</v>
      </c>
      <c r="G24" s="9">
        <v>0.14399999999999999</v>
      </c>
      <c r="H24" s="3">
        <v>4.2929000000000004</v>
      </c>
      <c r="I24" t="s">
        <v>14</v>
      </c>
    </row>
    <row r="25" spans="1:9" x14ac:dyDescent="0.25">
      <c r="A25">
        <v>3</v>
      </c>
      <c r="B25" t="s">
        <v>41</v>
      </c>
      <c r="C25" t="s">
        <v>64</v>
      </c>
      <c r="D25" s="10">
        <v>44.089199999999998</v>
      </c>
      <c r="E25" s="14">
        <v>15.909990915232125</v>
      </c>
      <c r="F25" s="6">
        <f>Tabela11043106732324582323242324523234232423523581067932458[[#This Row],[PRICE IN EUR NET]]+G25*E25</f>
        <v>18.20102960702555</v>
      </c>
      <c r="G25" s="9">
        <v>0.14399999999999999</v>
      </c>
      <c r="H25" s="3">
        <v>4.2929000000000004</v>
      </c>
      <c r="I25" t="s">
        <v>14</v>
      </c>
    </row>
    <row r="26" spans="1:9" x14ac:dyDescent="0.25">
      <c r="A26">
        <v>3</v>
      </c>
      <c r="B26" t="s">
        <v>42</v>
      </c>
      <c r="C26" t="s">
        <v>65</v>
      </c>
      <c r="D26" s="10">
        <v>1699.7652</v>
      </c>
      <c r="E26" s="14">
        <v>158.58976449486357</v>
      </c>
      <c r="F26" s="6">
        <f>Tabela11043106732324582323242324523234232423523581067932458[[#This Row],[PRICE IN EUR NET]]+G26*E26</f>
        <v>181.42669058212391</v>
      </c>
      <c r="G26" s="9">
        <v>0.14399999999999999</v>
      </c>
      <c r="H26" s="3">
        <v>4.2929000000000004</v>
      </c>
      <c r="I26" t="s">
        <v>12</v>
      </c>
    </row>
    <row r="27" spans="1:9" x14ac:dyDescent="0.25">
      <c r="A27">
        <v>3</v>
      </c>
      <c r="B27" t="s">
        <v>43</v>
      </c>
      <c r="C27" t="s">
        <v>66</v>
      </c>
      <c r="D27" s="10">
        <v>226.97280000000001</v>
      </c>
      <c r="E27" s="14">
        <v>42.959304898786364</v>
      </c>
      <c r="F27" s="6">
        <f>Tabela11043106732324582323242324523234232423523581067932458[[#This Row],[PRICE IN EUR NET]]+G27*E27</f>
        <v>49.1454448042116</v>
      </c>
      <c r="G27" s="9">
        <v>0.14399999999999999</v>
      </c>
      <c r="H27" s="3">
        <v>4.2929000000000004</v>
      </c>
      <c r="I27" t="s">
        <v>12</v>
      </c>
    </row>
    <row r="28" spans="1:9" x14ac:dyDescent="0.25">
      <c r="A28">
        <v>3</v>
      </c>
      <c r="B28" t="s">
        <v>44</v>
      </c>
      <c r="C28" t="s">
        <v>67</v>
      </c>
      <c r="D28" s="10">
        <v>9176.9472000000005</v>
      </c>
      <c r="E28" s="14">
        <v>650.00116471382978</v>
      </c>
      <c r="F28" s="6">
        <f>Tabela11043106732324582323242324523234232423523581067932458[[#This Row],[PRICE IN EUR NET]]+G28*E28</f>
        <v>650.00116471382978</v>
      </c>
      <c r="G28" s="9">
        <v>0</v>
      </c>
      <c r="H28" s="3">
        <v>4.2929000000000004</v>
      </c>
      <c r="I28" t="s">
        <v>12</v>
      </c>
    </row>
    <row r="29" spans="1:9" x14ac:dyDescent="0.25">
      <c r="A29">
        <v>3</v>
      </c>
      <c r="B29" t="s">
        <v>45</v>
      </c>
      <c r="C29" t="s">
        <v>68</v>
      </c>
      <c r="D29" s="10">
        <v>625.37399999999991</v>
      </c>
      <c r="E29" s="14">
        <v>58.34051573528383</v>
      </c>
      <c r="F29" s="6">
        <f>Tabela11043106732324582323242324523234232423523581067932458[[#This Row],[PRICE IN EUR NET]]+G29*E29</f>
        <v>66.741550001164697</v>
      </c>
      <c r="G29" s="9">
        <v>0.14399999999999999</v>
      </c>
      <c r="H29" s="3">
        <v>4.2929000000000004</v>
      </c>
      <c r="I29" t="s">
        <v>13</v>
      </c>
    </row>
    <row r="30" spans="1:9" x14ac:dyDescent="0.25">
      <c r="A30">
        <v>3</v>
      </c>
      <c r="B30" t="s">
        <v>46</v>
      </c>
      <c r="C30" t="s">
        <v>69</v>
      </c>
      <c r="D30" s="10">
        <v>127.872</v>
      </c>
      <c r="E30" s="14">
        <v>28.640313075077451</v>
      </c>
      <c r="F30" s="6">
        <f>Tabela11043106732324582323242324523234232423523581067932458[[#This Row],[PRICE IN EUR NET]]+G30*E30</f>
        <v>32.764518157888602</v>
      </c>
      <c r="G30" s="9">
        <v>0.14399999999999999</v>
      </c>
      <c r="H30" s="3">
        <v>4.2929000000000004</v>
      </c>
      <c r="I30" t="s">
        <v>14</v>
      </c>
    </row>
    <row r="31" spans="1:9" x14ac:dyDescent="0.25">
      <c r="A31" s="2" t="s">
        <v>5</v>
      </c>
      <c r="B31" s="2" t="s">
        <v>6</v>
      </c>
      <c r="C31" s="2" t="s">
        <v>7</v>
      </c>
    </row>
    <row r="32" spans="1:9" x14ac:dyDescent="0.25">
      <c r="A32" s="4">
        <f>SUM(Tabela11043106732324582323242324523234232423523581067932458[WITH FUEL ADD])</f>
        <v>1721.5568030934801</v>
      </c>
      <c r="B32" s="3">
        <v>4.2929000000000004</v>
      </c>
      <c r="C32" s="5">
        <f>A32*B32</f>
        <v>7390.4712000000009</v>
      </c>
    </row>
    <row r="34" spans="1:9" x14ac:dyDescent="0.25">
      <c r="A34" s="1" t="s">
        <v>18</v>
      </c>
    </row>
    <row r="36" spans="1:9" x14ac:dyDescent="0.25">
      <c r="A36" t="s">
        <v>0</v>
      </c>
      <c r="B36" t="s">
        <v>9</v>
      </c>
      <c r="C36" t="s">
        <v>1</v>
      </c>
      <c r="D36" t="s">
        <v>2</v>
      </c>
      <c r="E36" s="7" t="s">
        <v>3</v>
      </c>
      <c r="F36" t="s">
        <v>8</v>
      </c>
      <c r="G36" t="s">
        <v>4</v>
      </c>
      <c r="H36" t="s">
        <v>260</v>
      </c>
    </row>
    <row r="37" spans="1:9" x14ac:dyDescent="0.25">
      <c r="A37">
        <v>3</v>
      </c>
      <c r="B37" t="s">
        <v>70</v>
      </c>
      <c r="C37" t="s">
        <v>82</v>
      </c>
      <c r="D37" s="7">
        <v>546.65279999999996</v>
      </c>
      <c r="E37" s="11">
        <v>53.040430766374229</v>
      </c>
      <c r="F37" s="6">
        <f>Tabela11043106732324582323242324523234232423523581067[[#This Row],[PRICE IN EUR NET]]+G37*E37</f>
        <v>60.678252796732117</v>
      </c>
      <c r="G37" s="9">
        <v>0.14399999999999999</v>
      </c>
      <c r="H37" s="3">
        <v>4.3086000000000002</v>
      </c>
      <c r="I37" t="s">
        <v>14</v>
      </c>
    </row>
    <row r="38" spans="1:9" x14ac:dyDescent="0.25">
      <c r="A38">
        <v>3</v>
      </c>
      <c r="B38" t="s">
        <v>71</v>
      </c>
      <c r="C38" t="s">
        <v>83</v>
      </c>
      <c r="D38" s="7">
        <v>1070.9280000000001</v>
      </c>
      <c r="E38" s="12">
        <v>93.879682495474171</v>
      </c>
      <c r="F38" s="6">
        <f>Tabela11043106732324582323242324523234232423523581067[[#This Row],[PRICE IN EUR NET]]+G38*E38</f>
        <v>107.39835677482245</v>
      </c>
      <c r="G38" s="9">
        <v>0.14399999999999999</v>
      </c>
      <c r="H38" s="3">
        <v>4.3086000000000002</v>
      </c>
      <c r="I38" t="s">
        <v>14</v>
      </c>
    </row>
    <row r="39" spans="1:9" x14ac:dyDescent="0.25">
      <c r="A39">
        <v>3</v>
      </c>
      <c r="B39" t="s">
        <v>72</v>
      </c>
      <c r="C39" t="s">
        <v>84</v>
      </c>
      <c r="D39" s="7">
        <v>55.944000000000003</v>
      </c>
      <c r="E39" s="12">
        <v>15.91</v>
      </c>
      <c r="F39" s="6">
        <f>Tabela11043106732324582323242324523234232423523581067[[#This Row],[PRICE IN EUR NET]]+G39*E39</f>
        <v>18.201039999999999</v>
      </c>
      <c r="G39" s="9">
        <v>0.14399999999999999</v>
      </c>
      <c r="H39" s="3">
        <v>4.3086000000000002</v>
      </c>
      <c r="I39" t="s">
        <v>13</v>
      </c>
    </row>
    <row r="40" spans="1:9" x14ac:dyDescent="0.25">
      <c r="A40">
        <v>3</v>
      </c>
      <c r="B40" t="s">
        <v>73</v>
      </c>
      <c r="C40" t="s">
        <v>85</v>
      </c>
      <c r="D40" s="7">
        <v>285.58080000000001</v>
      </c>
      <c r="E40" s="12">
        <v>28.640393631341968</v>
      </c>
      <c r="F40" s="6">
        <f>Tabela11043106732324582323242324523234232423523581067[[#This Row],[PRICE IN EUR NET]]+G40*E40</f>
        <v>32.764610314255208</v>
      </c>
      <c r="G40" s="9">
        <v>0.14399999999999999</v>
      </c>
      <c r="H40" s="3">
        <v>4.3086000000000002</v>
      </c>
      <c r="I40" t="s">
        <v>13</v>
      </c>
    </row>
    <row r="41" spans="1:9" x14ac:dyDescent="0.25">
      <c r="A41">
        <v>3</v>
      </c>
      <c r="B41" t="s">
        <v>74</v>
      </c>
      <c r="C41" t="s">
        <v>86</v>
      </c>
      <c r="D41" s="7">
        <v>2378.6856000000002</v>
      </c>
      <c r="E41" s="12">
        <v>194.1303439632363</v>
      </c>
      <c r="F41" s="6">
        <f>Tabela11043106732324582323242324523234232423523581067[[#This Row],[PRICE IN EUR NET]]+G41*E41</f>
        <v>222.08511349394232</v>
      </c>
      <c r="G41" s="9">
        <v>0.14399999999999999</v>
      </c>
      <c r="H41" s="3">
        <v>4.3086000000000002</v>
      </c>
      <c r="I41" t="s">
        <v>13</v>
      </c>
    </row>
    <row r="42" spans="1:9" x14ac:dyDescent="0.25">
      <c r="A42">
        <v>3</v>
      </c>
      <c r="B42" t="s">
        <v>75</v>
      </c>
      <c r="C42" t="s">
        <v>87</v>
      </c>
      <c r="D42" s="7">
        <v>1214.7840000000001</v>
      </c>
      <c r="E42" s="12">
        <v>111.91106159773476</v>
      </c>
      <c r="F42" s="6">
        <f>Tabela11043106732324582323242324523234232423523581067[[#This Row],[PRICE IN EUR NET]]+G42*E42</f>
        <v>128.02625446780857</v>
      </c>
      <c r="G42" s="9">
        <v>0.14399999999999999</v>
      </c>
      <c r="H42" s="3">
        <v>4.3086000000000002</v>
      </c>
      <c r="I42" t="s">
        <v>13</v>
      </c>
    </row>
    <row r="43" spans="1:9" x14ac:dyDescent="0.25">
      <c r="A43">
        <v>3</v>
      </c>
      <c r="B43" t="s">
        <v>76</v>
      </c>
      <c r="C43" t="s">
        <v>88</v>
      </c>
      <c r="D43" s="7">
        <v>226.97280000000001</v>
      </c>
      <c r="E43" s="12">
        <v>28.640393631341968</v>
      </c>
      <c r="F43" s="6">
        <f>Tabela11043106732324582323242324523234232423523581067[[#This Row],[PRICE IN EUR NET]]+G43*E43</f>
        <v>32.764610314255208</v>
      </c>
      <c r="G43" s="9">
        <v>0.14399999999999999</v>
      </c>
      <c r="H43" s="3">
        <v>4.3086000000000002</v>
      </c>
      <c r="I43" t="s">
        <v>13</v>
      </c>
    </row>
    <row r="44" spans="1:9" x14ac:dyDescent="0.25">
      <c r="A44">
        <v>3</v>
      </c>
      <c r="B44" t="s">
        <v>77</v>
      </c>
      <c r="C44" t="s">
        <v>89</v>
      </c>
      <c r="D44" s="7">
        <v>266.93279999999999</v>
      </c>
      <c r="E44" s="12">
        <v>28.640393631341968</v>
      </c>
      <c r="F44" s="6">
        <f>Tabela11043106732324582323242324523234232423523581067[[#This Row],[PRICE IN EUR NET]]+G44*E44</f>
        <v>32.764610314255208</v>
      </c>
      <c r="G44" s="9">
        <v>0.14399999999999999</v>
      </c>
      <c r="H44" s="3">
        <v>4.3086000000000002</v>
      </c>
      <c r="I44" t="s">
        <v>14</v>
      </c>
    </row>
    <row r="45" spans="1:9" x14ac:dyDescent="0.25">
      <c r="A45">
        <v>3</v>
      </c>
      <c r="B45" t="s">
        <v>78</v>
      </c>
      <c r="C45" t="s">
        <v>90</v>
      </c>
      <c r="D45" s="7">
        <v>3940.8552</v>
      </c>
      <c r="E45" s="12">
        <v>303.92006684305807</v>
      </c>
      <c r="F45" s="6">
        <f>Tabela11043106732324582323242324523234232423523581067[[#This Row],[PRICE IN EUR NET]]+G45*E45</f>
        <v>347.68455646845842</v>
      </c>
      <c r="G45" s="9">
        <v>0.14399999999999999</v>
      </c>
      <c r="H45" s="3">
        <v>4.3086000000000002</v>
      </c>
      <c r="I45" t="s">
        <v>14</v>
      </c>
    </row>
    <row r="46" spans="1:9" x14ac:dyDescent="0.25">
      <c r="A46">
        <v>3</v>
      </c>
      <c r="B46" t="s">
        <v>79</v>
      </c>
      <c r="C46" t="s">
        <v>91</v>
      </c>
      <c r="D46" s="7">
        <v>35.1648</v>
      </c>
      <c r="E46" s="12">
        <v>15.910040384347582</v>
      </c>
      <c r="F46" s="6">
        <f>Tabela11043106732324582323242324523234232423523581067[[#This Row],[PRICE IN EUR NET]]+G46*E46</f>
        <v>18.201086199693634</v>
      </c>
      <c r="G46" s="9">
        <v>0.14399999999999999</v>
      </c>
      <c r="H46" s="3">
        <v>4.3086000000000002</v>
      </c>
      <c r="I46" t="s">
        <v>13</v>
      </c>
    </row>
    <row r="47" spans="1:9" x14ac:dyDescent="0.25">
      <c r="A47">
        <v>3</v>
      </c>
      <c r="B47" t="s">
        <v>80</v>
      </c>
      <c r="C47" t="s">
        <v>92</v>
      </c>
      <c r="D47" s="7">
        <v>170.49600000000001</v>
      </c>
      <c r="E47" s="12">
        <v>42.960590447012947</v>
      </c>
      <c r="F47" s="6">
        <f>Tabela11043106732324582323242324523234232423523581067[[#This Row],[PRICE IN EUR NET]]+G47*E47</f>
        <v>49.146915471382812</v>
      </c>
      <c r="G47" s="9">
        <v>0.14399999999999999</v>
      </c>
      <c r="H47" s="3">
        <v>4.3086000000000002</v>
      </c>
      <c r="I47" t="s">
        <v>12</v>
      </c>
    </row>
    <row r="48" spans="1:9" x14ac:dyDescent="0.25">
      <c r="A48">
        <v>3</v>
      </c>
      <c r="B48" t="s">
        <v>81</v>
      </c>
      <c r="C48" t="s">
        <v>93</v>
      </c>
      <c r="D48" s="10">
        <v>43.956000000000003</v>
      </c>
      <c r="E48" s="12">
        <v>15.910040384347582</v>
      </c>
      <c r="F48" s="6">
        <f>Tabela11043106732324582323242324523234232423523581067[[#This Row],[PRICE IN EUR NET]]+G48*E48</f>
        <v>18.201086199693634</v>
      </c>
      <c r="G48" s="9">
        <v>0.14399999999999999</v>
      </c>
      <c r="H48" s="3">
        <v>4.3086000000000002</v>
      </c>
      <c r="I48" t="s">
        <v>13</v>
      </c>
    </row>
    <row r="49" spans="1:9" x14ac:dyDescent="0.25">
      <c r="A49" s="2" t="s">
        <v>5</v>
      </c>
      <c r="B49" s="2" t="s">
        <v>6</v>
      </c>
      <c r="C49" s="2" t="s">
        <v>7</v>
      </c>
      <c r="F49" s="7"/>
    </row>
    <row r="50" spans="1:9" x14ac:dyDescent="0.25">
      <c r="A50" s="4">
        <f>SUM(Tabela11043106732324582323242324523234232423523581067[WITH FUEL ADD])</f>
        <v>1067.9164928152995</v>
      </c>
      <c r="B50" s="3">
        <v>4.3086000000000002</v>
      </c>
      <c r="C50" s="5">
        <f>A50*B50</f>
        <v>4601.2250009439995</v>
      </c>
    </row>
    <row r="53" spans="1:9" x14ac:dyDescent="0.25">
      <c r="A53" s="1" t="s">
        <v>19</v>
      </c>
    </row>
    <row r="55" spans="1:9" x14ac:dyDescent="0.25">
      <c r="A55" t="s">
        <v>0</v>
      </c>
      <c r="B55" t="s">
        <v>9</v>
      </c>
      <c r="C55" t="s">
        <v>1</v>
      </c>
      <c r="D55" t="s">
        <v>2</v>
      </c>
      <c r="E55" s="7" t="s">
        <v>3</v>
      </c>
      <c r="F55" t="s">
        <v>8</v>
      </c>
      <c r="G55" t="s">
        <v>4</v>
      </c>
      <c r="H55" t="s">
        <v>260</v>
      </c>
    </row>
    <row r="56" spans="1:9" x14ac:dyDescent="0.25">
      <c r="A56">
        <v>3</v>
      </c>
      <c r="B56" t="s">
        <v>94</v>
      </c>
      <c r="C56" t="s">
        <v>122</v>
      </c>
      <c r="D56" s="7">
        <v>15.984</v>
      </c>
      <c r="E56" s="11">
        <v>9.5507048447952592</v>
      </c>
      <c r="F56" s="6">
        <f>Tabela110431067323245823232423245232342324235235810679[[#This Row],[PRICE IN EUR NET]]+G56*E56</f>
        <v>10.926006342445776</v>
      </c>
      <c r="G56" s="9">
        <v>0.14399999999999999</v>
      </c>
      <c r="H56" s="3">
        <v>4.3201000000000001</v>
      </c>
      <c r="I56" t="s">
        <v>14</v>
      </c>
    </row>
    <row r="57" spans="1:9" x14ac:dyDescent="0.25">
      <c r="A57">
        <v>3</v>
      </c>
      <c r="B57" t="s">
        <v>95</v>
      </c>
      <c r="C57" t="s">
        <v>123</v>
      </c>
      <c r="D57" s="7">
        <v>323.94240000000002</v>
      </c>
      <c r="E57" s="11">
        <v>38.188930811786761</v>
      </c>
      <c r="F57" s="6">
        <f>Tabela110431067323245823232423245232342324235235810679[[#This Row],[PRICE IN EUR NET]]+G57*E57</f>
        <v>43.688136848684053</v>
      </c>
      <c r="G57" s="9">
        <v>0.14399999999999999</v>
      </c>
      <c r="H57" s="3">
        <v>4.3201000000000001</v>
      </c>
      <c r="I57" t="s">
        <v>14</v>
      </c>
    </row>
    <row r="58" spans="1:9" x14ac:dyDescent="0.25">
      <c r="A58">
        <v>3</v>
      </c>
      <c r="B58" t="s">
        <v>96</v>
      </c>
      <c r="C58" t="s">
        <v>124</v>
      </c>
      <c r="D58" s="10">
        <v>135.864</v>
      </c>
      <c r="E58" s="12">
        <v>28.640540728223883</v>
      </c>
      <c r="F58" s="6">
        <f>Tabela110431067323245823232423245232342324235235810679[[#This Row],[PRICE IN EUR NET]]+G58*E58</f>
        <v>32.764778593088124</v>
      </c>
      <c r="G58" s="9">
        <v>0.14399999999999999</v>
      </c>
      <c r="H58" s="3">
        <v>4.3201000000000001</v>
      </c>
      <c r="I58" t="s">
        <v>13</v>
      </c>
    </row>
    <row r="59" spans="1:9" x14ac:dyDescent="0.25">
      <c r="A59">
        <v>3</v>
      </c>
      <c r="B59" t="s">
        <v>97</v>
      </c>
      <c r="C59" t="s">
        <v>125</v>
      </c>
      <c r="D59" s="10">
        <v>198.20159999999998</v>
      </c>
      <c r="E59" s="12">
        <v>28.640540728223883</v>
      </c>
      <c r="F59" s="6">
        <f>Tabela110431067323245823232423245232342324235235810679[[#This Row],[PRICE IN EUR NET]]+G59*E59</f>
        <v>32.764778593088124</v>
      </c>
      <c r="G59" s="9">
        <v>0.14399999999999999</v>
      </c>
      <c r="H59" s="3">
        <v>4.3201000000000001</v>
      </c>
      <c r="I59" t="s">
        <v>14</v>
      </c>
    </row>
    <row r="60" spans="1:9" x14ac:dyDescent="0.25">
      <c r="A60">
        <v>3</v>
      </c>
      <c r="B60" t="s">
        <v>98</v>
      </c>
      <c r="C60" t="s">
        <v>126</v>
      </c>
      <c r="D60" s="7">
        <v>1391.6735999999999</v>
      </c>
      <c r="E60" s="11">
        <v>113.50894655216314</v>
      </c>
      <c r="F60" s="6">
        <f>Tabela110431067323245823232423245232342324235235810679[[#This Row],[PRICE IN EUR NET]]+G60*E60</f>
        <v>129.85423485567463</v>
      </c>
      <c r="G60" s="9">
        <v>0.14399999999999999</v>
      </c>
      <c r="H60" s="3">
        <v>4.3201000000000001</v>
      </c>
      <c r="I60" t="s">
        <v>13</v>
      </c>
    </row>
    <row r="61" spans="1:9" x14ac:dyDescent="0.25">
      <c r="A61">
        <v>3</v>
      </c>
      <c r="B61" t="s">
        <v>99</v>
      </c>
      <c r="C61" t="s">
        <v>127</v>
      </c>
      <c r="D61" s="10">
        <v>1064.5344</v>
      </c>
      <c r="E61" s="12">
        <v>93.879771301590239</v>
      </c>
      <c r="F61" s="6">
        <f>Tabela110431067323245823232423245232342324235235810679[[#This Row],[PRICE IN EUR NET]]+G61*E61</f>
        <v>107.39845836901924</v>
      </c>
      <c r="G61" s="9">
        <v>0.14399999999999999</v>
      </c>
      <c r="H61" s="3">
        <v>4.3201000000000001</v>
      </c>
      <c r="I61" t="s">
        <v>13</v>
      </c>
    </row>
    <row r="62" spans="1:9" x14ac:dyDescent="0.25">
      <c r="A62">
        <v>3</v>
      </c>
      <c r="B62" t="s">
        <v>100</v>
      </c>
      <c r="C62" t="s">
        <v>128</v>
      </c>
      <c r="D62" s="10">
        <v>501.89760000000001</v>
      </c>
      <c r="E62" s="12">
        <v>56.220920812018235</v>
      </c>
      <c r="F62" s="6">
        <f>Tabela110431067323245823232423245232342324235235810679[[#This Row],[PRICE IN EUR NET]]+G62*E62</f>
        <v>64.316733408948863</v>
      </c>
      <c r="G62" s="9">
        <v>0.14399999999999999</v>
      </c>
      <c r="H62" s="3">
        <v>4.3201000000000001</v>
      </c>
      <c r="I62" t="s">
        <v>13</v>
      </c>
    </row>
    <row r="63" spans="1:9" x14ac:dyDescent="0.25">
      <c r="A63">
        <v>3</v>
      </c>
      <c r="B63" t="s">
        <v>101</v>
      </c>
      <c r="C63" t="s">
        <v>129</v>
      </c>
      <c r="D63" s="7">
        <v>289.84319999999997</v>
      </c>
      <c r="E63" s="11">
        <v>28.640540728223883</v>
      </c>
      <c r="F63" s="6">
        <f>Tabela110431067323245823232423245232342324235235810679[[#This Row],[PRICE IN EUR NET]]+G63*E63</f>
        <v>32.764778593088124</v>
      </c>
      <c r="G63" s="9">
        <v>0.14399999999999999</v>
      </c>
      <c r="H63" s="3">
        <v>4.3201000000000001</v>
      </c>
      <c r="I63" t="s">
        <v>13</v>
      </c>
    </row>
    <row r="64" spans="1:9" x14ac:dyDescent="0.25">
      <c r="A64">
        <v>3</v>
      </c>
      <c r="B64" t="s">
        <v>102</v>
      </c>
      <c r="C64" t="s">
        <v>130</v>
      </c>
      <c r="D64" s="10">
        <v>123.07679999999999</v>
      </c>
      <c r="E64" s="12">
        <v>28.640540728223883</v>
      </c>
      <c r="F64" s="6">
        <f>Tabela110431067323245823232423245232342324235235810679[[#This Row],[PRICE IN EUR NET]]+G64*E64</f>
        <v>32.764778593088124</v>
      </c>
      <c r="G64" s="9">
        <v>0.14399999999999999</v>
      </c>
      <c r="H64" s="3">
        <v>4.3201000000000001</v>
      </c>
      <c r="I64" t="s">
        <v>13</v>
      </c>
    </row>
    <row r="65" spans="1:9" x14ac:dyDescent="0.25">
      <c r="A65">
        <v>3</v>
      </c>
      <c r="B65" t="s">
        <v>103</v>
      </c>
      <c r="C65" t="s">
        <v>131</v>
      </c>
      <c r="D65" s="10">
        <v>402.79680000000002</v>
      </c>
      <c r="E65" s="12">
        <v>47.739635656582024</v>
      </c>
      <c r="F65" s="6">
        <f>Tabela110431067323245823232423245232342324235235810679[[#This Row],[PRICE IN EUR NET]]+G65*E65</f>
        <v>54.614143191129834</v>
      </c>
      <c r="G65" s="9">
        <v>0.14399999999999999</v>
      </c>
      <c r="H65" s="3">
        <v>4.3201000000000001</v>
      </c>
      <c r="I65" t="s">
        <v>13</v>
      </c>
    </row>
    <row r="66" spans="1:9" x14ac:dyDescent="0.25">
      <c r="A66">
        <v>3</v>
      </c>
      <c r="B66" t="s">
        <v>104</v>
      </c>
      <c r="C66" t="s">
        <v>132</v>
      </c>
      <c r="D66" s="10">
        <v>137.4624</v>
      </c>
      <c r="E66" s="12">
        <v>28.640540728223883</v>
      </c>
      <c r="F66" s="6">
        <f>Tabela110431067323245823232423245232342324235235810679[[#This Row],[PRICE IN EUR NET]]+G66*E66</f>
        <v>32.764778593088124</v>
      </c>
      <c r="G66" s="9">
        <v>0.14399999999999999</v>
      </c>
      <c r="H66" s="3">
        <v>4.3201000000000001</v>
      </c>
      <c r="I66" t="s">
        <v>13</v>
      </c>
    </row>
    <row r="67" spans="1:9" x14ac:dyDescent="0.25">
      <c r="A67">
        <v>3</v>
      </c>
      <c r="B67" t="s">
        <v>105</v>
      </c>
      <c r="C67" t="s">
        <v>133</v>
      </c>
      <c r="D67" s="10">
        <v>425.17439999999999</v>
      </c>
      <c r="E67" s="12">
        <v>52.510358556514895</v>
      </c>
      <c r="F67" s="6">
        <f>Tabela110431067323245823232423245232342324235235810679[[#This Row],[PRICE IN EUR NET]]+G67*E67</f>
        <v>60.071850188653038</v>
      </c>
      <c r="G67" s="9">
        <v>0.14399999999999999</v>
      </c>
      <c r="H67" s="3">
        <v>4.3201000000000001</v>
      </c>
      <c r="I67" t="s">
        <v>12</v>
      </c>
    </row>
    <row r="68" spans="1:9" x14ac:dyDescent="0.25">
      <c r="A68">
        <v>3</v>
      </c>
      <c r="B68" t="s">
        <v>106</v>
      </c>
      <c r="C68" t="s">
        <v>134</v>
      </c>
      <c r="D68" s="10">
        <v>290.90880000000004</v>
      </c>
      <c r="E68" s="12">
        <v>28.640540728223883</v>
      </c>
      <c r="F68" s="6">
        <f>Tabela110431067323245823232423245232342324235235810679[[#This Row],[PRICE IN EUR NET]]+G68*E68</f>
        <v>32.764778593088124</v>
      </c>
      <c r="G68" s="9">
        <v>0.14399999999999999</v>
      </c>
      <c r="H68" s="3">
        <v>4.3201000000000001</v>
      </c>
      <c r="I68" t="s">
        <v>14</v>
      </c>
    </row>
    <row r="69" spans="1:9" x14ac:dyDescent="0.25">
      <c r="A69">
        <v>3</v>
      </c>
      <c r="B69" t="s">
        <v>107</v>
      </c>
      <c r="C69" t="s">
        <v>135</v>
      </c>
      <c r="D69" s="10">
        <v>457.14240000000001</v>
      </c>
      <c r="E69" s="12">
        <v>47.739635656582024</v>
      </c>
      <c r="F69" s="6">
        <f>Tabela110431067323245823232423245232342324235235810679[[#This Row],[PRICE IN EUR NET]]+G69*E69</f>
        <v>54.614143191129834</v>
      </c>
      <c r="G69" s="9">
        <v>0.14399999999999999</v>
      </c>
      <c r="H69" s="3">
        <v>4.3201000000000001</v>
      </c>
      <c r="I69" t="s">
        <v>14</v>
      </c>
    </row>
    <row r="70" spans="1:9" x14ac:dyDescent="0.25">
      <c r="A70">
        <v>3</v>
      </c>
      <c r="B70" t="s">
        <v>108</v>
      </c>
      <c r="C70" t="s">
        <v>136</v>
      </c>
      <c r="D70" s="10">
        <v>407.59199999999998</v>
      </c>
      <c r="E70" s="12">
        <v>47.739635656582024</v>
      </c>
      <c r="F70" s="6">
        <f>Tabela110431067323245823232423245232342324235235810679[[#This Row],[PRICE IN EUR NET]]+G70*E70</f>
        <v>54.614143191129834</v>
      </c>
      <c r="G70" s="9">
        <v>0.14399999999999999</v>
      </c>
      <c r="H70" s="3">
        <v>4.3201000000000001</v>
      </c>
      <c r="I70" t="s">
        <v>13</v>
      </c>
    </row>
    <row r="71" spans="1:9" x14ac:dyDescent="0.25">
      <c r="A71">
        <v>3</v>
      </c>
      <c r="B71" t="s">
        <v>109</v>
      </c>
      <c r="C71" t="s">
        <v>137</v>
      </c>
      <c r="D71" s="10">
        <v>680.91840000000002</v>
      </c>
      <c r="E71" s="12">
        <v>58.338927339644918</v>
      </c>
      <c r="F71" s="6">
        <f>Tabela110431067323245823232423245232342324235235810679[[#This Row],[PRICE IN EUR NET]]+G71*E71</f>
        <v>66.739732876553788</v>
      </c>
      <c r="G71" s="9">
        <v>0.14399999999999999</v>
      </c>
      <c r="H71" s="3">
        <v>4.3201000000000001</v>
      </c>
      <c r="I71" t="s">
        <v>13</v>
      </c>
    </row>
    <row r="72" spans="1:9" x14ac:dyDescent="0.25">
      <c r="A72">
        <v>3</v>
      </c>
      <c r="B72" t="s">
        <v>110</v>
      </c>
      <c r="C72" t="s">
        <v>138</v>
      </c>
      <c r="D72" s="10">
        <v>111.88800000000001</v>
      </c>
      <c r="E72" s="12">
        <v>42.959653711719639</v>
      </c>
      <c r="F72" s="6">
        <f>Tabela110431067323245823232423245232342324235235810679[[#This Row],[PRICE IN EUR NET]]+G72*E72</f>
        <v>49.145843846207271</v>
      </c>
      <c r="G72" s="9">
        <v>0.14399999999999999</v>
      </c>
      <c r="H72" s="3">
        <v>4.3201000000000001</v>
      </c>
      <c r="I72" t="s">
        <v>12</v>
      </c>
    </row>
    <row r="73" spans="1:9" x14ac:dyDescent="0.25">
      <c r="A73">
        <v>3</v>
      </c>
      <c r="B73" t="s">
        <v>111</v>
      </c>
      <c r="C73" t="s">
        <v>139</v>
      </c>
      <c r="D73" s="10">
        <v>789.6096</v>
      </c>
      <c r="E73" s="12">
        <v>72.660355084373037</v>
      </c>
      <c r="F73" s="6">
        <f>Tabela110431067323245823232423245232342324235235810679[[#This Row],[PRICE IN EUR NET]]+G73*E73</f>
        <v>83.123446216522751</v>
      </c>
      <c r="G73" s="9">
        <v>0.14399999999999999</v>
      </c>
      <c r="H73" s="3">
        <v>4.3201000000000001</v>
      </c>
      <c r="I73" t="s">
        <v>13</v>
      </c>
    </row>
    <row r="74" spans="1:9" x14ac:dyDescent="0.25">
      <c r="A74">
        <v>3</v>
      </c>
      <c r="B74" t="s">
        <v>112</v>
      </c>
      <c r="C74" t="s">
        <v>140</v>
      </c>
      <c r="D74" s="10">
        <v>664.93439999999998</v>
      </c>
      <c r="E74" s="12">
        <v>57.281081456447765</v>
      </c>
      <c r="F74" s="6">
        <f>Tabela110431067323245823232423245232342324235235810679[[#This Row],[PRICE IN EUR NET]]+G74*E74</f>
        <v>65.529557186176248</v>
      </c>
      <c r="G74" s="9">
        <v>0.14399999999999999</v>
      </c>
      <c r="H74" s="3">
        <v>4.3201000000000001</v>
      </c>
      <c r="I74" t="s">
        <v>14</v>
      </c>
    </row>
    <row r="75" spans="1:9" x14ac:dyDescent="0.25">
      <c r="A75">
        <v>3</v>
      </c>
      <c r="B75" t="s">
        <v>113</v>
      </c>
      <c r="C75" t="s">
        <v>141</v>
      </c>
      <c r="D75" s="10">
        <v>757.64159999999993</v>
      </c>
      <c r="E75" s="12">
        <v>81.15089928473877</v>
      </c>
      <c r="F75" s="6">
        <f>Tabela110431067323245823232423245232342324235235810679[[#This Row],[PRICE IN EUR NET]]+G75*E75</f>
        <v>92.836628781741155</v>
      </c>
      <c r="G75" s="9">
        <v>0.14399999999999999</v>
      </c>
      <c r="H75" s="3">
        <v>4.3201000000000001</v>
      </c>
      <c r="I75" t="s">
        <v>12</v>
      </c>
    </row>
    <row r="76" spans="1:9" x14ac:dyDescent="0.25">
      <c r="A76">
        <v>3</v>
      </c>
      <c r="B76" t="s">
        <v>114</v>
      </c>
      <c r="C76" t="s">
        <v>142</v>
      </c>
      <c r="D76" s="10">
        <v>500.36579999999998</v>
      </c>
      <c r="E76" s="12">
        <v>56.220920812018235</v>
      </c>
      <c r="F76" s="6">
        <f>Tabela110431067323245823232423245232342324235235810679[[#This Row],[PRICE IN EUR NET]]+G76*E76</f>
        <v>64.316733408948863</v>
      </c>
      <c r="G76" s="9">
        <v>0.14399999999999999</v>
      </c>
      <c r="H76" s="3">
        <v>4.3201000000000001</v>
      </c>
      <c r="I76" t="s">
        <v>13</v>
      </c>
    </row>
    <row r="77" spans="1:9" x14ac:dyDescent="0.25">
      <c r="A77">
        <v>3</v>
      </c>
      <c r="B77" t="s">
        <v>115</v>
      </c>
      <c r="C77" t="s">
        <v>143</v>
      </c>
      <c r="D77" s="10">
        <v>677.72160000000008</v>
      </c>
      <c r="E77" s="12">
        <v>58.338927339644918</v>
      </c>
      <c r="F77" s="6">
        <f>Tabela110431067323245823232423245232342324235235810679[[#This Row],[PRICE IN EUR NET]]+G77*E77</f>
        <v>66.739732876553788</v>
      </c>
      <c r="G77" s="9">
        <v>0.14399999999999999</v>
      </c>
      <c r="H77" s="3">
        <v>4.3201000000000001</v>
      </c>
      <c r="I77" t="s">
        <v>13</v>
      </c>
    </row>
    <row r="78" spans="1:9" x14ac:dyDescent="0.25">
      <c r="A78">
        <v>3</v>
      </c>
      <c r="B78" t="s">
        <v>116</v>
      </c>
      <c r="C78" t="s">
        <v>144</v>
      </c>
      <c r="D78" s="10">
        <v>242.42400000000001</v>
      </c>
      <c r="E78" s="12">
        <v>28.640540728223883</v>
      </c>
      <c r="F78" s="6">
        <f>Tabela110431067323245823232423245232342324235235810679[[#This Row],[PRICE IN EUR NET]]+G78*E78</f>
        <v>32.764778593088124</v>
      </c>
      <c r="G78" s="9">
        <v>0.14399999999999999</v>
      </c>
      <c r="H78" s="3">
        <v>4.3201000000000001</v>
      </c>
      <c r="I78" t="s">
        <v>14</v>
      </c>
    </row>
    <row r="79" spans="1:9" x14ac:dyDescent="0.25">
      <c r="A79">
        <v>3</v>
      </c>
      <c r="B79" t="s">
        <v>117</v>
      </c>
      <c r="C79" t="s">
        <v>145</v>
      </c>
      <c r="D79" s="10">
        <v>530.66879999999992</v>
      </c>
      <c r="E79" s="12">
        <v>62.061063401310157</v>
      </c>
      <c r="F79" s="6">
        <f>Tabela110431067323245823232423245232342324235235810679[[#This Row],[PRICE IN EUR NET]]+G79*E79</f>
        <v>70.997856531098819</v>
      </c>
      <c r="G79" s="9">
        <v>0.14399999999999999</v>
      </c>
      <c r="H79" s="3">
        <v>4.3201000000000001</v>
      </c>
      <c r="I79" t="s">
        <v>12</v>
      </c>
    </row>
    <row r="80" spans="1:9" x14ac:dyDescent="0.25">
      <c r="A80">
        <v>3</v>
      </c>
      <c r="B80" t="s">
        <v>118</v>
      </c>
      <c r="C80" t="s">
        <v>146</v>
      </c>
      <c r="D80" s="10">
        <v>607.39200000000005</v>
      </c>
      <c r="E80" s="12">
        <v>66.829471540010644</v>
      </c>
      <c r="F80" s="6">
        <f>Tabela110431067323245823232423245232342324235235810679[[#This Row],[PRICE IN EUR NET]]+G80*E80</f>
        <v>76.452915441772177</v>
      </c>
      <c r="G80" s="9">
        <v>0.14399999999999999</v>
      </c>
      <c r="H80" s="3">
        <v>4.3201000000000001</v>
      </c>
      <c r="I80" t="s">
        <v>12</v>
      </c>
    </row>
    <row r="81" spans="1:9" x14ac:dyDescent="0.25">
      <c r="A81">
        <v>3</v>
      </c>
      <c r="B81" t="s">
        <v>119</v>
      </c>
      <c r="C81" t="s">
        <v>147</v>
      </c>
      <c r="D81" s="10">
        <v>380.41920000000005</v>
      </c>
      <c r="E81" s="12">
        <v>38.188930811786761</v>
      </c>
      <c r="F81" s="6">
        <f>Tabela110431067323245823232423245232342324235235810679[[#This Row],[PRICE IN EUR NET]]+G81*E81</f>
        <v>43.688136848684053</v>
      </c>
      <c r="G81" s="9">
        <v>0.14399999999999999</v>
      </c>
      <c r="H81" s="3">
        <v>4.3201000000000001</v>
      </c>
      <c r="I81" t="s">
        <v>14</v>
      </c>
    </row>
    <row r="82" spans="1:9" x14ac:dyDescent="0.25">
      <c r="A82">
        <v>3</v>
      </c>
      <c r="B82" t="s">
        <v>120</v>
      </c>
      <c r="C82" t="s">
        <v>148</v>
      </c>
      <c r="D82" s="10">
        <v>47.951999999999998</v>
      </c>
      <c r="E82" s="12">
        <v>19.089835883428623</v>
      </c>
      <c r="F82" s="6">
        <f>Tabela110431067323245823232423245232342324235235810679[[#This Row],[PRICE IN EUR NET]]+G82*E82</f>
        <v>21.838772250642347</v>
      </c>
      <c r="G82" s="9">
        <v>0.14399999999999999</v>
      </c>
      <c r="H82" s="3">
        <v>4.3201000000000001</v>
      </c>
      <c r="I82" t="s">
        <v>12</v>
      </c>
    </row>
    <row r="83" spans="1:9" x14ac:dyDescent="0.25">
      <c r="B83" t="s">
        <v>121</v>
      </c>
      <c r="C83" t="s">
        <v>149</v>
      </c>
      <c r="D83" s="10">
        <v>66.0672</v>
      </c>
      <c r="E83" s="12">
        <v>22.279576861646721</v>
      </c>
      <c r="F83" s="6">
        <f>Tabela110431067323245823232423245232342324235235810679[[#This Row],[PRICE IN EUR NET]]+G83*E83</f>
        <v>25.487835929723847</v>
      </c>
      <c r="G83" s="9">
        <v>0.14399999999999999</v>
      </c>
      <c r="H83" s="3">
        <v>4.3201000000000001</v>
      </c>
      <c r="I83" t="s">
        <v>13</v>
      </c>
    </row>
    <row r="84" spans="1:9" x14ac:dyDescent="0.25">
      <c r="A84" s="2" t="s">
        <v>5</v>
      </c>
      <c r="B84" s="2" t="s">
        <v>6</v>
      </c>
      <c r="C84" s="2" t="s">
        <v>7</v>
      </c>
    </row>
    <row r="85" spans="1:9" x14ac:dyDescent="0.25">
      <c r="A85" s="4">
        <f>SUM(Tabela110431067323245823232423245232342324235235810679[WITH FUEL ADD])</f>
        <v>1536.3484919330569</v>
      </c>
      <c r="B85" s="3">
        <v>4.3201000000000001</v>
      </c>
      <c r="C85" s="5">
        <f>A85*B85</f>
        <v>6637.1791199999998</v>
      </c>
    </row>
    <row r="87" spans="1:9" x14ac:dyDescent="0.25">
      <c r="A87" s="4"/>
      <c r="B87" s="3"/>
      <c r="C87" s="5"/>
    </row>
    <row r="88" spans="1:9" x14ac:dyDescent="0.25">
      <c r="A88" s="1" t="s">
        <v>20</v>
      </c>
    </row>
    <row r="90" spans="1:9" x14ac:dyDescent="0.25">
      <c r="A90" t="s">
        <v>0</v>
      </c>
      <c r="B90" t="s">
        <v>9</v>
      </c>
      <c r="C90" t="s">
        <v>1</v>
      </c>
      <c r="D90" t="s">
        <v>2</v>
      </c>
      <c r="E90" s="7" t="s">
        <v>3</v>
      </c>
      <c r="F90" t="s">
        <v>8</v>
      </c>
      <c r="G90" t="s">
        <v>4</v>
      </c>
      <c r="H90" t="s">
        <v>260</v>
      </c>
    </row>
    <row r="91" spans="1:9" x14ac:dyDescent="0.25">
      <c r="A91">
        <v>3</v>
      </c>
      <c r="B91" t="s">
        <v>150</v>
      </c>
      <c r="C91" t="s">
        <v>156</v>
      </c>
      <c r="D91" s="7">
        <v>230.1696</v>
      </c>
      <c r="E91" s="11">
        <v>28.641135932658059</v>
      </c>
      <c r="F91" s="6">
        <f>Tabela1104310673232458232324232452323423242352358106793[[#This Row],[PRICE IN EUR NET]]+G91*E91</f>
        <v>32.765459506960823</v>
      </c>
      <c r="G91" s="9">
        <v>0.14399999999999999</v>
      </c>
      <c r="H91" s="3">
        <v>4.3242000000000003</v>
      </c>
      <c r="I91" t="s">
        <v>14</v>
      </c>
    </row>
    <row r="92" spans="1:9" x14ac:dyDescent="0.25">
      <c r="A92">
        <v>3</v>
      </c>
      <c r="B92" t="s">
        <v>151</v>
      </c>
      <c r="C92" t="s">
        <v>157</v>
      </c>
      <c r="D92" s="7">
        <v>589.27679999999998</v>
      </c>
      <c r="E92" s="11">
        <v>53.041024929466722</v>
      </c>
      <c r="F92" s="6">
        <f>Tabela1104310673232458232324232452323423242352358106793[[#This Row],[PRICE IN EUR NET]]+G92*E92</f>
        <v>60.678932519309932</v>
      </c>
      <c r="G92" s="9">
        <v>0.14399999999999999</v>
      </c>
      <c r="H92" s="3">
        <v>4.3242000000000003</v>
      </c>
      <c r="I92" t="s">
        <v>14</v>
      </c>
    </row>
    <row r="93" spans="1:9" x14ac:dyDescent="0.25">
      <c r="A93">
        <v>3</v>
      </c>
      <c r="B93" t="s">
        <v>152</v>
      </c>
      <c r="C93" t="s">
        <v>158</v>
      </c>
      <c r="D93" s="7">
        <v>671.32799999999997</v>
      </c>
      <c r="E93" s="11">
        <v>57.279959298829837</v>
      </c>
      <c r="F93" s="6">
        <f>Tabela1104310673232458232324232452323423242352358106793[[#This Row],[PRICE IN EUR NET]]+G93*E93</f>
        <v>65.52827343786133</v>
      </c>
      <c r="G93" s="9">
        <v>0.14399999999999999</v>
      </c>
      <c r="H93" s="3">
        <v>4.3242000000000003</v>
      </c>
      <c r="I93" t="s">
        <v>14</v>
      </c>
    </row>
    <row r="94" spans="1:9" x14ac:dyDescent="0.25">
      <c r="A94">
        <v>3</v>
      </c>
      <c r="B94" t="s">
        <v>153</v>
      </c>
      <c r="C94" t="s">
        <v>159</v>
      </c>
      <c r="D94" s="7">
        <v>41.658299999999997</v>
      </c>
      <c r="E94" s="11">
        <v>15.910457425650986</v>
      </c>
      <c r="F94" s="6">
        <f>Tabela1104310673232458232324232452323423242352358106793[[#This Row],[PRICE IN EUR NET]]+G94*E94</f>
        <v>18.201563294944727</v>
      </c>
      <c r="G94" s="9">
        <v>0.14399999999999999</v>
      </c>
      <c r="H94" s="3">
        <v>4.3242000000000003</v>
      </c>
      <c r="I94" t="s">
        <v>14</v>
      </c>
    </row>
    <row r="95" spans="1:9" x14ac:dyDescent="0.25">
      <c r="A95">
        <v>3</v>
      </c>
      <c r="B95" t="s">
        <v>154</v>
      </c>
      <c r="C95" t="s">
        <v>160</v>
      </c>
      <c r="D95" s="7">
        <v>933.46559999999999</v>
      </c>
      <c r="E95" s="12">
        <v>85.921095231487911</v>
      </c>
      <c r="F95" s="6">
        <f>Tabela1104310673232458232324232452323423242352358106793[[#This Row],[PRICE IN EUR NET]]+G95*E95</f>
        <v>98.293732944822167</v>
      </c>
      <c r="G95" s="9">
        <v>0.14399999999999999</v>
      </c>
      <c r="H95" s="3">
        <v>4.3242000000000003</v>
      </c>
      <c r="I95" t="s">
        <v>13</v>
      </c>
    </row>
    <row r="96" spans="1:9" x14ac:dyDescent="0.25">
      <c r="A96">
        <v>3</v>
      </c>
      <c r="B96" t="s">
        <v>155</v>
      </c>
      <c r="C96" t="s">
        <v>161</v>
      </c>
      <c r="D96" s="7">
        <v>562.63679999999999</v>
      </c>
      <c r="E96" s="12">
        <v>56.220803848110634</v>
      </c>
      <c r="F96" s="6">
        <f>Tabela1104310673232458232324232452323423242352358106793[[#This Row],[PRICE IN EUR NET]]+G96*E96</f>
        <v>64.316599602238568</v>
      </c>
      <c r="G96" s="9">
        <v>0.14399999999999999</v>
      </c>
      <c r="H96" s="3">
        <v>4.3242000000000003</v>
      </c>
      <c r="I96" t="s">
        <v>13</v>
      </c>
    </row>
    <row r="97" spans="1:9" x14ac:dyDescent="0.25">
      <c r="A97" s="2" t="s">
        <v>5</v>
      </c>
      <c r="B97" s="2" t="s">
        <v>6</v>
      </c>
      <c r="C97" s="2" t="s">
        <v>7</v>
      </c>
    </row>
    <row r="98" spans="1:9" x14ac:dyDescent="0.25">
      <c r="A98" s="4">
        <f>SUM(Tabela1104310673232458232324232452323423242352358106793[WITH FUEL ADD])</f>
        <v>339.78456130613756</v>
      </c>
      <c r="B98" s="3">
        <v>4.3242000000000003</v>
      </c>
      <c r="C98" s="5">
        <f>A98*B98</f>
        <v>1469.2964000000002</v>
      </c>
    </row>
    <row r="100" spans="1:9" x14ac:dyDescent="0.25">
      <c r="A100" s="1" t="s">
        <v>21</v>
      </c>
    </row>
    <row r="102" spans="1:9" x14ac:dyDescent="0.25">
      <c r="A102" t="s">
        <v>0</v>
      </c>
      <c r="B102" t="s">
        <v>9</v>
      </c>
      <c r="C102" t="s">
        <v>1</v>
      </c>
      <c r="D102" t="s">
        <v>2</v>
      </c>
      <c r="E102" s="7" t="s">
        <v>3</v>
      </c>
      <c r="F102" t="s">
        <v>8</v>
      </c>
      <c r="G102" t="s">
        <v>4</v>
      </c>
      <c r="H102" t="s">
        <v>260</v>
      </c>
    </row>
    <row r="103" spans="1:9" x14ac:dyDescent="0.25">
      <c r="A103">
        <v>3</v>
      </c>
      <c r="B103" t="s">
        <v>162</v>
      </c>
      <c r="C103" t="s">
        <v>169</v>
      </c>
      <c r="D103" s="7">
        <v>390.00960000000003</v>
      </c>
      <c r="E103" s="11">
        <v>47.740001394343615</v>
      </c>
      <c r="F103" s="6">
        <f>Tabela11043106732324582323242324523234232423523581067935[[#This Row],[PRICE IN EUR NET]]+G103*E103</f>
        <v>54.614561595129096</v>
      </c>
      <c r="G103" s="9">
        <v>0.14399999999999999</v>
      </c>
      <c r="H103" s="3">
        <v>4.3030999999999997</v>
      </c>
      <c r="I103" t="s">
        <v>12</v>
      </c>
    </row>
    <row r="104" spans="1:9" x14ac:dyDescent="0.25">
      <c r="A104">
        <v>3</v>
      </c>
      <c r="B104" t="s">
        <v>163</v>
      </c>
      <c r="C104" t="s">
        <v>170</v>
      </c>
      <c r="D104" s="7">
        <v>748.05119999999999</v>
      </c>
      <c r="E104" s="11">
        <v>72.659245660105512</v>
      </c>
      <c r="F104" s="6">
        <f>Tabela11043106732324582323242324523234232423523581067935[[#This Row],[PRICE IN EUR NET]]+G104*E104</f>
        <v>83.122177035160703</v>
      </c>
      <c r="G104" s="9">
        <v>0.14399999999999999</v>
      </c>
      <c r="H104" s="3">
        <v>4.3030999999999997</v>
      </c>
      <c r="I104" t="s">
        <v>13</v>
      </c>
    </row>
    <row r="105" spans="1:9" x14ac:dyDescent="0.25">
      <c r="A105">
        <v>3</v>
      </c>
      <c r="B105" t="s">
        <v>164</v>
      </c>
      <c r="C105" t="s">
        <v>171</v>
      </c>
      <c r="D105" s="7">
        <v>469.92959999999999</v>
      </c>
      <c r="E105" s="11">
        <v>52.510980455950367</v>
      </c>
      <c r="F105" s="6">
        <f>Tabela11043106732324582323242324523234232423523581067935[[#This Row],[PRICE IN EUR NET]]+G105*E105</f>
        <v>60.072561641607223</v>
      </c>
      <c r="G105" s="9">
        <v>0.14399999999999999</v>
      </c>
      <c r="H105" s="3">
        <v>4.3030999999999997</v>
      </c>
      <c r="I105" t="s">
        <v>12</v>
      </c>
    </row>
    <row r="106" spans="1:9" x14ac:dyDescent="0.25">
      <c r="A106">
        <v>3</v>
      </c>
      <c r="B106" t="s">
        <v>165</v>
      </c>
      <c r="C106" t="s">
        <v>172</v>
      </c>
      <c r="D106" s="7">
        <v>27.972000000000001</v>
      </c>
      <c r="E106" s="11">
        <v>11.670656038669797</v>
      </c>
      <c r="F106" s="6">
        <f>Tabela11043106732324582323242324523234232423523581067935[[#This Row],[PRICE IN EUR NET]]+G106*E106</f>
        <v>13.351230508238247</v>
      </c>
      <c r="G106" s="9">
        <v>0.14399999999999999</v>
      </c>
      <c r="H106" s="3">
        <v>4.3030999999999997</v>
      </c>
      <c r="I106" t="s">
        <v>12</v>
      </c>
    </row>
    <row r="107" spans="1:9" x14ac:dyDescent="0.25">
      <c r="A107">
        <v>3</v>
      </c>
      <c r="B107" t="s">
        <v>166</v>
      </c>
      <c r="C107" t="s">
        <v>173</v>
      </c>
      <c r="D107" s="7">
        <v>287.71199999999999</v>
      </c>
      <c r="E107" s="12">
        <v>42.959726708651907</v>
      </c>
      <c r="F107" s="6">
        <f>Tabela11043106732324582323242324523234232423523581067935[[#This Row],[PRICE IN EUR NET]]+G107*E107</f>
        <v>49.145927354697783</v>
      </c>
      <c r="G107" s="9">
        <v>0.14399999999999999</v>
      </c>
      <c r="H107" s="3">
        <v>4.3030999999999997</v>
      </c>
      <c r="I107" t="s">
        <v>12</v>
      </c>
    </row>
    <row r="108" spans="1:9" x14ac:dyDescent="0.25">
      <c r="A108">
        <v>3</v>
      </c>
      <c r="B108" t="s">
        <v>167</v>
      </c>
      <c r="C108" t="s">
        <v>174</v>
      </c>
      <c r="D108" s="7">
        <v>123.07679999999999</v>
      </c>
      <c r="E108" s="12">
        <v>42.959726708651907</v>
      </c>
      <c r="F108" s="6">
        <f>Tabela11043106732324582323242324523234232423523581067935[[#This Row],[PRICE IN EUR NET]]+G108*E108</f>
        <v>49.145927354697783</v>
      </c>
      <c r="G108" s="9">
        <v>0.14399999999999999</v>
      </c>
      <c r="H108" s="3">
        <v>4.3030999999999997</v>
      </c>
      <c r="I108" t="s">
        <v>12</v>
      </c>
    </row>
    <row r="109" spans="1:9" x14ac:dyDescent="0.25">
      <c r="A109">
        <v>3</v>
      </c>
      <c r="B109" t="s">
        <v>168</v>
      </c>
      <c r="C109" t="s">
        <v>175</v>
      </c>
      <c r="D109" s="7">
        <v>164.6352</v>
      </c>
      <c r="E109" s="12">
        <v>42.959726708651907</v>
      </c>
      <c r="F109" s="6">
        <f>Tabela11043106732324582323242324523234232423523581067935[[#This Row],[PRICE IN EUR NET]]+G109*E109</f>
        <v>49.145927354697783</v>
      </c>
      <c r="G109" s="9">
        <v>0.14399999999999999</v>
      </c>
      <c r="H109" s="3">
        <v>4.3030999999999997</v>
      </c>
      <c r="I109" t="s">
        <v>12</v>
      </c>
    </row>
    <row r="110" spans="1:9" x14ac:dyDescent="0.25">
      <c r="A110" s="2" t="s">
        <v>5</v>
      </c>
      <c r="B110" s="2" t="s">
        <v>6</v>
      </c>
      <c r="C110" s="2" t="s">
        <v>7</v>
      </c>
      <c r="F110" s="7"/>
    </row>
    <row r="111" spans="1:9" x14ac:dyDescent="0.25">
      <c r="A111" s="4">
        <f>SUM(Tabela11043106732324582323242324523234232423523581067935[WITH FUEL ADD])</f>
        <v>358.59831284422864</v>
      </c>
      <c r="B111" s="3">
        <v>4.3030999999999997</v>
      </c>
      <c r="C111" s="5">
        <f>A111*B111</f>
        <v>1543.0844000000002</v>
      </c>
    </row>
    <row r="113" spans="1:9" x14ac:dyDescent="0.25">
      <c r="A113" s="1" t="s">
        <v>22</v>
      </c>
    </row>
    <row r="115" spans="1:9" x14ac:dyDescent="0.25">
      <c r="A115" t="s">
        <v>0</v>
      </c>
      <c r="B115" t="s">
        <v>9</v>
      </c>
      <c r="C115" t="s">
        <v>1</v>
      </c>
      <c r="D115" t="s">
        <v>2</v>
      </c>
      <c r="E115" s="7" t="s">
        <v>3</v>
      </c>
      <c r="F115" t="s">
        <v>8</v>
      </c>
      <c r="G115" t="s">
        <v>4</v>
      </c>
    </row>
    <row r="116" spans="1:9" x14ac:dyDescent="0.25">
      <c r="A116">
        <v>3</v>
      </c>
      <c r="B116" t="s">
        <v>176</v>
      </c>
      <c r="C116" t="s">
        <v>198</v>
      </c>
      <c r="D116" s="7">
        <v>458.74079999999998</v>
      </c>
      <c r="E116" s="11">
        <v>47.74</v>
      </c>
      <c r="F116" s="6">
        <f>Tabela110431067323245823232423245232342324235235810679354[[#This Row],[PRICE IN EUR NET]]+G116*E116</f>
        <v>54.614560000000004</v>
      </c>
      <c r="G116" s="9">
        <v>0.14399999999999999</v>
      </c>
      <c r="I116" t="s">
        <v>14</v>
      </c>
    </row>
    <row r="117" spans="1:9" x14ac:dyDescent="0.25">
      <c r="A117">
        <v>3</v>
      </c>
      <c r="B117" t="s">
        <v>177</v>
      </c>
      <c r="C117" t="s">
        <v>199</v>
      </c>
      <c r="D117" s="7">
        <v>725.67359999999996</v>
      </c>
      <c r="E117" s="11">
        <v>72.66012133561803</v>
      </c>
      <c r="F117" s="6">
        <f>Tabela110431067323245823232423245232342324235235810679354[[#This Row],[PRICE IN EUR NET]]+G117*E117</f>
        <v>83.123178807947028</v>
      </c>
      <c r="G117" s="9">
        <v>0.14399999999999999</v>
      </c>
      <c r="I117" t="s">
        <v>13</v>
      </c>
    </row>
    <row r="118" spans="1:9" x14ac:dyDescent="0.25">
      <c r="A118">
        <v>3</v>
      </c>
      <c r="B118" t="s">
        <v>178</v>
      </c>
      <c r="C118" t="s">
        <v>200</v>
      </c>
      <c r="D118" s="7">
        <v>68.265000000000001</v>
      </c>
      <c r="E118" s="11">
        <v>15.910248691705643</v>
      </c>
      <c r="F118" s="6">
        <f>Tabela110431067323245823232423245232342324235235810679354[[#This Row],[PRICE IN EUR NET]]+G118*E118</f>
        <v>18.201324503311255</v>
      </c>
      <c r="G118" s="9">
        <v>0.14399999999999999</v>
      </c>
      <c r="I118" t="s">
        <v>14</v>
      </c>
    </row>
    <row r="119" spans="1:9" x14ac:dyDescent="0.25">
      <c r="A119">
        <v>3</v>
      </c>
      <c r="B119" t="s">
        <v>179</v>
      </c>
      <c r="C119" t="s">
        <v>201</v>
      </c>
      <c r="D119" s="7">
        <v>364.43520000000001</v>
      </c>
      <c r="E119" s="11">
        <v>38.19</v>
      </c>
      <c r="F119" s="6">
        <f>Tabela110431067323245823232423245232342324235235810679354[[#This Row],[PRICE IN EUR NET]]+G119*E119</f>
        <v>43.689359999999994</v>
      </c>
      <c r="G119" s="9">
        <v>0.14399999999999999</v>
      </c>
      <c r="I119" t="s">
        <v>13</v>
      </c>
    </row>
    <row r="120" spans="1:9" x14ac:dyDescent="0.25">
      <c r="A120">
        <v>3</v>
      </c>
      <c r="B120" t="s">
        <v>180</v>
      </c>
      <c r="C120" t="s">
        <v>202</v>
      </c>
      <c r="D120" s="7">
        <v>207.792</v>
      </c>
      <c r="E120" s="12">
        <v>28.638910758116058</v>
      </c>
      <c r="F120" s="6">
        <f>Tabela110431067323245823232423245232342324235235810679354[[#This Row],[PRICE IN EUR NET]]+G120*E120</f>
        <v>32.762913907284769</v>
      </c>
      <c r="G120" s="9">
        <v>0.14399999999999999</v>
      </c>
      <c r="I120" t="s">
        <v>14</v>
      </c>
    </row>
    <row r="121" spans="1:9" x14ac:dyDescent="0.25">
      <c r="A121">
        <v>3</v>
      </c>
      <c r="B121" t="s">
        <v>181</v>
      </c>
      <c r="C121" t="s">
        <v>203</v>
      </c>
      <c r="D121" s="7">
        <v>11.988</v>
      </c>
      <c r="E121" s="12">
        <v>9.5500000000000007</v>
      </c>
      <c r="F121" s="6">
        <f>Tabela110431067323245823232423245232342324235235810679354[[#This Row],[PRICE IN EUR NET]]+G121*E121</f>
        <v>10.9252</v>
      </c>
      <c r="G121" s="9">
        <v>0.14399999999999999</v>
      </c>
      <c r="I121" t="s">
        <v>14</v>
      </c>
    </row>
    <row r="122" spans="1:9" x14ac:dyDescent="0.25">
      <c r="A122">
        <v>3</v>
      </c>
      <c r="B122" t="s">
        <v>182</v>
      </c>
      <c r="C122" t="s">
        <v>204</v>
      </c>
      <c r="D122" s="7">
        <v>20.978999999999999</v>
      </c>
      <c r="E122" s="12">
        <v>11.67</v>
      </c>
      <c r="F122" s="6">
        <f>Tabela110431067323245823232423245232342324235235810679354[[#This Row],[PRICE IN EUR NET]]+G122*E122</f>
        <v>13.350479999999999</v>
      </c>
      <c r="G122" s="9">
        <v>0.14399999999999999</v>
      </c>
      <c r="I122" t="s">
        <v>12</v>
      </c>
    </row>
    <row r="123" spans="1:9" x14ac:dyDescent="0.25">
      <c r="A123">
        <v>3</v>
      </c>
      <c r="B123" t="s">
        <v>183</v>
      </c>
      <c r="C123" t="s">
        <v>205</v>
      </c>
      <c r="D123" s="7">
        <v>264.2688</v>
      </c>
      <c r="E123" s="12">
        <v>42.96</v>
      </c>
      <c r="F123" s="6">
        <f>Tabela110431067323245823232423245232342324235235810679354[[#This Row],[PRICE IN EUR NET]]+G123*E123</f>
        <v>49.146239999999999</v>
      </c>
      <c r="G123" s="9">
        <v>0.14399999999999999</v>
      </c>
      <c r="I123" t="s">
        <v>12</v>
      </c>
    </row>
    <row r="124" spans="1:9" x14ac:dyDescent="0.25">
      <c r="A124">
        <v>3</v>
      </c>
      <c r="B124" t="s">
        <v>184</v>
      </c>
      <c r="C124" t="s">
        <v>206</v>
      </c>
      <c r="D124" s="7">
        <v>724.60800000000006</v>
      </c>
      <c r="E124" s="12">
        <v>81.150000000000006</v>
      </c>
      <c r="F124" s="6">
        <f>Tabela110431067323245823232423245232342324235235810679354[[#This Row],[PRICE IN EUR NET]]+G124*E124</f>
        <v>92.835599999999999</v>
      </c>
      <c r="G124" s="9">
        <v>0.14399999999999999</v>
      </c>
      <c r="I124" t="s">
        <v>12</v>
      </c>
    </row>
    <row r="125" spans="1:9" x14ac:dyDescent="0.25">
      <c r="A125">
        <v>3</v>
      </c>
      <c r="B125" t="s">
        <v>185</v>
      </c>
      <c r="C125" t="s">
        <v>207</v>
      </c>
      <c r="D125" s="7">
        <v>228.0384</v>
      </c>
      <c r="E125" s="12">
        <v>28.64</v>
      </c>
      <c r="F125" s="6">
        <f>Tabela110431067323245823232423245232342324235235810679354[[#This Row],[PRICE IN EUR NET]]+G125*E125</f>
        <v>32.764160000000004</v>
      </c>
      <c r="G125" s="9">
        <v>0.14399999999999999</v>
      </c>
      <c r="I125" t="s">
        <v>13</v>
      </c>
    </row>
    <row r="126" spans="1:9" x14ac:dyDescent="0.25">
      <c r="A126">
        <v>3</v>
      </c>
      <c r="B126" t="s">
        <v>186</v>
      </c>
      <c r="C126" t="s">
        <v>208</v>
      </c>
      <c r="D126" s="7">
        <v>252.54719999999998</v>
      </c>
      <c r="E126" s="12">
        <v>28.64</v>
      </c>
      <c r="F126" s="6">
        <f>Tabela110431067323245823232423245232342324235235810679354[[#This Row],[PRICE IN EUR NET]]+G126*E126</f>
        <v>32.764160000000004</v>
      </c>
      <c r="G126" s="9">
        <v>0.14399999999999999</v>
      </c>
      <c r="I126" t="s">
        <v>13</v>
      </c>
    </row>
    <row r="127" spans="1:9" x14ac:dyDescent="0.25">
      <c r="A127">
        <v>3</v>
      </c>
      <c r="B127" t="s">
        <v>187</v>
      </c>
      <c r="C127" t="s">
        <v>209</v>
      </c>
      <c r="D127" s="7">
        <v>48.951000000000001</v>
      </c>
      <c r="E127" s="12">
        <v>15.910000000000002</v>
      </c>
      <c r="F127" s="6">
        <f>Tabela110431067323245823232423245232342324235235810679354[[#This Row],[PRICE IN EUR NET]]+G127*E127</f>
        <v>18.201040000000003</v>
      </c>
      <c r="G127" s="9">
        <v>0.14399999999999999</v>
      </c>
      <c r="I127" t="s">
        <v>13</v>
      </c>
    </row>
    <row r="128" spans="1:9" x14ac:dyDescent="0.25">
      <c r="A128">
        <v>3</v>
      </c>
      <c r="B128" s="15" t="s">
        <v>188</v>
      </c>
      <c r="C128" s="16" t="s">
        <v>210</v>
      </c>
      <c r="D128" s="10">
        <v>1134.864</v>
      </c>
      <c r="E128" s="12">
        <v>105.02</v>
      </c>
      <c r="F128" s="6">
        <f>Tabela110431067323245823232423245232342324235235810679354[[#This Row],[PRICE IN EUR NET]]+G128*E128</f>
        <v>120.14287999999999</v>
      </c>
      <c r="G128" s="9">
        <v>0.14399999999999999</v>
      </c>
      <c r="I128" t="s">
        <v>13</v>
      </c>
    </row>
    <row r="129" spans="1:9" x14ac:dyDescent="0.25">
      <c r="A129">
        <v>3</v>
      </c>
      <c r="B129" s="15" t="s">
        <v>189</v>
      </c>
      <c r="C129" s="16" t="s">
        <v>211</v>
      </c>
      <c r="D129" s="10">
        <v>223.77600000000001</v>
      </c>
      <c r="E129" s="12">
        <v>28.64</v>
      </c>
      <c r="F129" s="6">
        <f>Tabela110431067323245823232423245232342324235235810679354[[#This Row],[PRICE IN EUR NET]]+G129*E129</f>
        <v>32.764160000000004</v>
      </c>
      <c r="G129" s="9">
        <v>0.14399999999999999</v>
      </c>
      <c r="I129" t="s">
        <v>14</v>
      </c>
    </row>
    <row r="130" spans="1:9" x14ac:dyDescent="0.25">
      <c r="A130">
        <v>3</v>
      </c>
      <c r="B130" s="15" t="s">
        <v>190</v>
      </c>
      <c r="C130" s="16" t="s">
        <v>212</v>
      </c>
      <c r="D130" s="10">
        <v>20.978999999999999</v>
      </c>
      <c r="E130" s="12">
        <v>9.5500000000000007</v>
      </c>
      <c r="F130" s="6">
        <f>Tabela110431067323245823232423245232342324235235810679354[[#This Row],[PRICE IN EUR NET]]+G130*E130</f>
        <v>10.9252</v>
      </c>
      <c r="G130" s="9">
        <v>0.14399999999999999</v>
      </c>
      <c r="I130" t="s">
        <v>14</v>
      </c>
    </row>
    <row r="131" spans="1:9" x14ac:dyDescent="0.25">
      <c r="A131">
        <v>3</v>
      </c>
      <c r="B131" s="15" t="s">
        <v>191</v>
      </c>
      <c r="C131" s="16" t="s">
        <v>213</v>
      </c>
      <c r="D131" s="10">
        <v>632.96640000000002</v>
      </c>
      <c r="E131" s="12">
        <v>58.34</v>
      </c>
      <c r="F131" s="6">
        <f>Tabela110431067323245823232423245232342324235235810679354[[#This Row],[PRICE IN EUR NET]]+G131*E131</f>
        <v>66.740960000000001</v>
      </c>
      <c r="G131" s="9">
        <v>0.14399999999999999</v>
      </c>
      <c r="I131" t="s">
        <v>13</v>
      </c>
    </row>
    <row r="132" spans="1:9" x14ac:dyDescent="0.25">
      <c r="A132">
        <v>3</v>
      </c>
      <c r="B132" s="15" t="s">
        <v>192</v>
      </c>
      <c r="C132" s="16" t="s">
        <v>214</v>
      </c>
      <c r="D132" s="10">
        <v>1434.2975999999999</v>
      </c>
      <c r="E132" s="12">
        <v>133.66</v>
      </c>
      <c r="F132" s="6">
        <f>Tabela110431067323245823232423245232342324235235810679354[[#This Row],[PRICE IN EUR NET]]+G132*E132</f>
        <v>152.90703999999999</v>
      </c>
      <c r="G132" s="9">
        <v>0.14399999999999999</v>
      </c>
      <c r="I132" t="s">
        <v>12</v>
      </c>
    </row>
    <row r="133" spans="1:9" x14ac:dyDescent="0.25">
      <c r="A133">
        <v>3</v>
      </c>
      <c r="B133" s="15" t="s">
        <v>193</v>
      </c>
      <c r="C133" s="16" t="s">
        <v>215</v>
      </c>
      <c r="D133" s="10">
        <v>1684.9799999999998</v>
      </c>
      <c r="E133" s="12">
        <v>133.66</v>
      </c>
      <c r="F133" s="6">
        <f>Tabela110431067323245823232423245232342324235235810679354[[#This Row],[PRICE IN EUR NET]]+G133*E133</f>
        <v>152.90703999999999</v>
      </c>
      <c r="G133" s="9">
        <v>0.14399999999999999</v>
      </c>
      <c r="I133" t="s">
        <v>13</v>
      </c>
    </row>
    <row r="134" spans="1:9" x14ac:dyDescent="0.25">
      <c r="A134">
        <v>3</v>
      </c>
      <c r="B134" s="15" t="s">
        <v>194</v>
      </c>
      <c r="C134" s="16" t="s">
        <v>216</v>
      </c>
      <c r="D134" s="10">
        <v>40.326299999999996</v>
      </c>
      <c r="E134" s="12">
        <v>15.910000000000002</v>
      </c>
      <c r="F134" s="6">
        <f>Tabela110431067323245823232423245232342324235235810679354[[#This Row],[PRICE IN EUR NET]]+G134*E134</f>
        <v>18.201040000000003</v>
      </c>
      <c r="G134" s="9">
        <v>0.14399999999999999</v>
      </c>
      <c r="I134" t="s">
        <v>14</v>
      </c>
    </row>
    <row r="135" spans="1:9" x14ac:dyDescent="0.25">
      <c r="A135">
        <v>3</v>
      </c>
      <c r="B135" s="15" t="s">
        <v>195</v>
      </c>
      <c r="C135" s="16" t="s">
        <v>217</v>
      </c>
      <c r="D135" s="10">
        <v>126.27359999999999</v>
      </c>
      <c r="E135" s="12">
        <v>28.64</v>
      </c>
      <c r="F135" s="6">
        <f>Tabela110431067323245823232423245232342324235235810679354[[#This Row],[PRICE IN EUR NET]]+G135*E135</f>
        <v>32.764160000000004</v>
      </c>
      <c r="G135" s="9">
        <v>0.14399999999999999</v>
      </c>
      <c r="I135" t="s">
        <v>14</v>
      </c>
    </row>
    <row r="136" spans="1:9" x14ac:dyDescent="0.25">
      <c r="A136">
        <v>3</v>
      </c>
      <c r="B136" s="15" t="s">
        <v>196</v>
      </c>
      <c r="C136" s="16" t="s">
        <v>218</v>
      </c>
      <c r="D136" s="10">
        <v>143.85599999999999</v>
      </c>
      <c r="E136" s="12">
        <v>42.96</v>
      </c>
      <c r="F136" s="6">
        <f>Tabela110431067323245823232423245232342324235235810679354[[#This Row],[PRICE IN EUR NET]]+G136*E136</f>
        <v>49.146239999999999</v>
      </c>
      <c r="G136" s="9">
        <v>0.14399999999999999</v>
      </c>
      <c r="I136" t="s">
        <v>12</v>
      </c>
    </row>
    <row r="137" spans="1:9" x14ac:dyDescent="0.25">
      <c r="A137">
        <v>3</v>
      </c>
      <c r="B137" s="15" t="s">
        <v>197</v>
      </c>
      <c r="C137" s="16" t="s">
        <v>219</v>
      </c>
      <c r="D137" s="10">
        <v>199.79999999999998</v>
      </c>
      <c r="E137" s="12">
        <v>42.96</v>
      </c>
      <c r="F137" s="6">
        <f>Tabela110431067323245823232423245232342324235235810679354[[#This Row],[PRICE IN EUR NET]]+G137*E137</f>
        <v>49.146239999999999</v>
      </c>
      <c r="G137" s="9">
        <v>0.14399999999999999</v>
      </c>
      <c r="I137" t="s">
        <v>12</v>
      </c>
    </row>
    <row r="138" spans="1:9" x14ac:dyDescent="0.25">
      <c r="A138" s="2" t="s">
        <v>5</v>
      </c>
      <c r="B138" s="2" t="s">
        <v>6</v>
      </c>
      <c r="C138" s="2" t="s">
        <v>7</v>
      </c>
      <c r="F138" s="7"/>
    </row>
    <row r="139" spans="1:9" x14ac:dyDescent="0.25">
      <c r="A139" s="4">
        <f>SUM(Tabela110431067323245823232423245232342324235235810679354[WITH FUEL ADD])</f>
        <v>1168.023177218543</v>
      </c>
      <c r="B139" s="3">
        <v>4.3186</v>
      </c>
      <c r="C139" s="5">
        <f>A139*B139</f>
        <v>5044.224893136</v>
      </c>
    </row>
    <row r="141" spans="1:9" x14ac:dyDescent="0.25">
      <c r="A141" s="1" t="s">
        <v>23</v>
      </c>
    </row>
    <row r="143" spans="1:9" x14ac:dyDescent="0.25">
      <c r="A143" t="s">
        <v>0</v>
      </c>
      <c r="B143" t="s">
        <v>9</v>
      </c>
      <c r="C143" t="s">
        <v>1</v>
      </c>
      <c r="D143" t="s">
        <v>2</v>
      </c>
      <c r="E143" s="7" t="s">
        <v>3</v>
      </c>
      <c r="F143" t="s">
        <v>8</v>
      </c>
      <c r="G143" t="s">
        <v>4</v>
      </c>
    </row>
    <row r="144" spans="1:9" x14ac:dyDescent="0.25">
      <c r="A144">
        <v>3</v>
      </c>
      <c r="B144" t="s">
        <v>220</v>
      </c>
      <c r="C144" t="s">
        <v>240</v>
      </c>
      <c r="D144" s="7">
        <v>444.35520000000002</v>
      </c>
      <c r="E144" s="11">
        <v>47.568656509053859</v>
      </c>
      <c r="F144" s="6">
        <f>Tabela1104310673232458232324232452323423242352358106793546[[#This Row],[PRICE IN EUR NET]]+G144*E144</f>
        <v>54.418543046357613</v>
      </c>
      <c r="G144" s="9">
        <v>0.14399999999999999</v>
      </c>
      <c r="I144" t="s">
        <v>13</v>
      </c>
    </row>
    <row r="145" spans="1:9" x14ac:dyDescent="0.25">
      <c r="A145">
        <v>3</v>
      </c>
      <c r="B145" t="s">
        <v>221</v>
      </c>
      <c r="C145" t="s">
        <v>241</v>
      </c>
      <c r="D145" s="7">
        <v>164.6352</v>
      </c>
      <c r="E145" s="11">
        <v>28.537025888019265</v>
      </c>
      <c r="F145" s="6">
        <f>Tabela1104310673232458232324232452323423242352358106793546[[#This Row],[PRICE IN EUR NET]]+G145*E145</f>
        <v>32.64635761589404</v>
      </c>
      <c r="G145" s="9">
        <v>0.14399999999999999</v>
      </c>
      <c r="I145" t="s">
        <v>13</v>
      </c>
    </row>
    <row r="146" spans="1:9" x14ac:dyDescent="0.25">
      <c r="A146">
        <v>3</v>
      </c>
      <c r="B146" t="s">
        <v>222</v>
      </c>
      <c r="C146" t="s">
        <v>242</v>
      </c>
      <c r="D146" s="7">
        <v>3356.64</v>
      </c>
      <c r="E146" s="11">
        <v>400</v>
      </c>
      <c r="F146" s="6">
        <f>Tabela1104310673232458232324232452323423242352358106793546[[#This Row],[PRICE IN EUR NET]]+G146*E146</f>
        <v>400</v>
      </c>
      <c r="G146" s="9">
        <v>0</v>
      </c>
      <c r="I146" t="s">
        <v>15</v>
      </c>
    </row>
    <row r="147" spans="1:9" x14ac:dyDescent="0.25">
      <c r="A147">
        <v>3</v>
      </c>
      <c r="B147" t="s">
        <v>223</v>
      </c>
      <c r="C147" t="s">
        <v>243</v>
      </c>
      <c r="D147" s="7">
        <v>306.89279999999997</v>
      </c>
      <c r="E147" s="11">
        <v>38.053998981151302</v>
      </c>
      <c r="F147" s="6">
        <f>Tabela1104310673232458232324232452323423242352358106793546[[#This Row],[PRICE IN EUR NET]]+G147*E147</f>
        <v>43.533774834437089</v>
      </c>
      <c r="G147" s="9">
        <v>0.14399999999999999</v>
      </c>
      <c r="I147" t="s">
        <v>14</v>
      </c>
    </row>
    <row r="148" spans="1:9" x14ac:dyDescent="0.25">
      <c r="A148">
        <v>3</v>
      </c>
      <c r="B148" t="s">
        <v>224</v>
      </c>
      <c r="C148" t="s">
        <v>244</v>
      </c>
      <c r="D148" s="7">
        <v>1304.2944</v>
      </c>
      <c r="E148" s="12">
        <v>52.850460797480665</v>
      </c>
      <c r="F148" s="6">
        <f>Tabela1104310673232458232324232452323423242352358106793546[[#This Row],[PRICE IN EUR NET]]+G148*E148</f>
        <v>60.460927152317879</v>
      </c>
      <c r="G148" s="9">
        <v>0.14399999999999999</v>
      </c>
      <c r="I148" t="s">
        <v>13</v>
      </c>
    </row>
    <row r="149" spans="1:9" x14ac:dyDescent="0.25">
      <c r="A149">
        <v>3</v>
      </c>
      <c r="B149" t="s">
        <v>225</v>
      </c>
      <c r="C149" t="s">
        <v>245</v>
      </c>
      <c r="D149" s="7">
        <v>527.47199999999998</v>
      </c>
      <c r="E149" s="12">
        <v>38.053998981151302</v>
      </c>
      <c r="F149" s="6">
        <f>Tabela1104310673232458232324232452323423242352358106793546[[#This Row],[PRICE IN EUR NET]]+G149*E149</f>
        <v>43.533774834437089</v>
      </c>
      <c r="G149" s="9">
        <v>0.14399999999999999</v>
      </c>
      <c r="I149" t="s">
        <v>14</v>
      </c>
    </row>
    <row r="150" spans="1:9" x14ac:dyDescent="0.25">
      <c r="A150">
        <v>3</v>
      </c>
      <c r="B150" t="s">
        <v>226</v>
      </c>
      <c r="C150" t="s">
        <v>246</v>
      </c>
      <c r="D150" s="7">
        <v>386.81279999999998</v>
      </c>
      <c r="E150" s="12">
        <v>72.39846246468764</v>
      </c>
      <c r="F150" s="6">
        <f>Tabela1104310673232458232324232452323423242352358106793546[[#This Row],[PRICE IN EUR NET]]+G150*E150</f>
        <v>82.823841059602657</v>
      </c>
      <c r="G150" s="9">
        <v>0.14399999999999999</v>
      </c>
      <c r="I150" t="s">
        <v>13</v>
      </c>
    </row>
    <row r="151" spans="1:9" x14ac:dyDescent="0.25">
      <c r="A151">
        <v>3</v>
      </c>
      <c r="B151" t="s">
        <v>227</v>
      </c>
      <c r="C151" t="s">
        <v>247</v>
      </c>
      <c r="D151" s="7">
        <v>309.024</v>
      </c>
      <c r="E151" s="12">
        <v>38.053998981151302</v>
      </c>
      <c r="F151" s="6">
        <f>Tabela1104310673232458232324232452323423242352358106793546[[#This Row],[PRICE IN EUR NET]]+G151*E151</f>
        <v>43.533774834437089</v>
      </c>
      <c r="G151" s="9">
        <v>0.14399999999999999</v>
      </c>
      <c r="I151" t="s">
        <v>13</v>
      </c>
    </row>
    <row r="152" spans="1:9" x14ac:dyDescent="0.25">
      <c r="A152">
        <v>3</v>
      </c>
      <c r="B152" t="s">
        <v>228</v>
      </c>
      <c r="C152" t="s">
        <v>248</v>
      </c>
      <c r="D152" s="7">
        <v>129.47039999999998</v>
      </c>
      <c r="E152" s="12">
        <v>28.537025888019265</v>
      </c>
      <c r="F152" s="6">
        <f>Tabela1104310673232458232324232452323423242352358106793546[[#This Row],[PRICE IN EUR NET]]+G152*E152</f>
        <v>32.64635761589404</v>
      </c>
      <c r="G152" s="9">
        <v>0.14399999999999999</v>
      </c>
      <c r="I152" t="s">
        <v>13</v>
      </c>
    </row>
    <row r="153" spans="1:9" x14ac:dyDescent="0.25">
      <c r="A153">
        <v>3</v>
      </c>
      <c r="B153" t="s">
        <v>229</v>
      </c>
      <c r="C153" t="s">
        <v>249</v>
      </c>
      <c r="D153" s="7">
        <v>175.2912</v>
      </c>
      <c r="E153" s="12">
        <v>28.638910758116058</v>
      </c>
      <c r="F153" s="6">
        <f>Tabela1104310673232458232324232452323423242352358106793546[[#This Row],[PRICE IN EUR NET]]+G153*E153</f>
        <v>32.762913907284769</v>
      </c>
      <c r="G153" s="9">
        <v>0.14399999999999999</v>
      </c>
      <c r="I153" t="s">
        <v>13</v>
      </c>
    </row>
    <row r="154" spans="1:9" x14ac:dyDescent="0.25">
      <c r="A154">
        <v>3</v>
      </c>
      <c r="B154" t="s">
        <v>230</v>
      </c>
      <c r="C154" t="s">
        <v>250</v>
      </c>
      <c r="D154" s="7">
        <v>35.1648</v>
      </c>
      <c r="E154" s="12">
        <v>15.910248691705643</v>
      </c>
      <c r="F154" s="6">
        <f>Tabela1104310673232458232324232452323423242352358106793546[[#This Row],[PRICE IN EUR NET]]+G154*E154</f>
        <v>18.201324503311255</v>
      </c>
      <c r="G154" s="9">
        <v>0.14399999999999999</v>
      </c>
      <c r="I154" t="s">
        <v>13</v>
      </c>
    </row>
    <row r="155" spans="1:9" x14ac:dyDescent="0.25">
      <c r="A155">
        <v>3</v>
      </c>
      <c r="B155" t="s">
        <v>231</v>
      </c>
      <c r="C155" t="s">
        <v>251</v>
      </c>
      <c r="D155" s="7">
        <v>479.52</v>
      </c>
      <c r="E155" s="12">
        <v>47.740008336034826</v>
      </c>
      <c r="F155" s="6">
        <f>Tabela1104310673232458232324232452323423242352358106793546[[#This Row],[PRICE IN EUR NET]]+G155*E155</f>
        <v>54.614569536423843</v>
      </c>
      <c r="G155" s="9">
        <v>0.14399999999999999</v>
      </c>
      <c r="I155" t="s">
        <v>13</v>
      </c>
    </row>
    <row r="156" spans="1:9" x14ac:dyDescent="0.25">
      <c r="A156">
        <v>3</v>
      </c>
      <c r="B156" s="15" t="s">
        <v>232</v>
      </c>
      <c r="C156" t="s">
        <v>252</v>
      </c>
      <c r="D156" s="10">
        <v>4114.2816000000003</v>
      </c>
      <c r="E156" s="12">
        <v>400</v>
      </c>
      <c r="F156" s="6">
        <f>Tabela1104310673232458232324232452323423242352358106793546[[#This Row],[PRICE IN EUR NET]]+G156*E156</f>
        <v>400</v>
      </c>
      <c r="G156" s="9">
        <v>0</v>
      </c>
      <c r="I156" t="s">
        <v>12</v>
      </c>
    </row>
    <row r="157" spans="1:9" x14ac:dyDescent="0.25">
      <c r="A157">
        <v>3</v>
      </c>
      <c r="B157" s="15" t="s">
        <v>233</v>
      </c>
      <c r="C157" t="s">
        <v>253</v>
      </c>
      <c r="D157" s="10">
        <v>1042.1568</v>
      </c>
      <c r="E157" s="12">
        <v>93.87996109850414</v>
      </c>
      <c r="F157" s="6">
        <f>Tabela1104310673232458232324232452323423242352358106793546[[#This Row],[PRICE IN EUR NET]]+G157*E157</f>
        <v>107.39867549668874</v>
      </c>
      <c r="G157" s="9">
        <v>0.14399999999999999</v>
      </c>
      <c r="I157" t="s">
        <v>13</v>
      </c>
    </row>
    <row r="158" spans="1:9" x14ac:dyDescent="0.25">
      <c r="A158">
        <v>3</v>
      </c>
      <c r="B158" s="15" t="s">
        <v>234</v>
      </c>
      <c r="C158" t="s">
        <v>254</v>
      </c>
      <c r="D158" s="10">
        <v>495.50400000000002</v>
      </c>
      <c r="E158" s="12">
        <v>47.628861205020144</v>
      </c>
      <c r="F158" s="6">
        <f>Tabela1104310673232458232324232452323423242352358106793546[[#This Row],[PRICE IN EUR NET]]+G158*E158</f>
        <v>54.487417218543044</v>
      </c>
      <c r="G158" s="9">
        <v>0.14399999999999999</v>
      </c>
      <c r="I158" t="s">
        <v>14</v>
      </c>
    </row>
    <row r="159" spans="1:9" x14ac:dyDescent="0.25">
      <c r="A159">
        <v>3</v>
      </c>
      <c r="B159" s="15" t="s">
        <v>235</v>
      </c>
      <c r="C159" t="s">
        <v>255</v>
      </c>
      <c r="D159" s="10">
        <v>572.22719999999993</v>
      </c>
      <c r="E159" s="12">
        <v>61.915898670865545</v>
      </c>
      <c r="F159" s="6">
        <f>Tabela1104310673232458232324232452323423242352358106793546[[#This Row],[PRICE IN EUR NET]]+G159*E159</f>
        <v>70.831788079470186</v>
      </c>
      <c r="G159" s="9">
        <v>0.14399999999999999</v>
      </c>
      <c r="I159" t="s">
        <v>12</v>
      </c>
    </row>
    <row r="160" spans="1:9" x14ac:dyDescent="0.25">
      <c r="A160">
        <v>3</v>
      </c>
      <c r="B160" s="15" t="s">
        <v>236</v>
      </c>
      <c r="C160" t="s">
        <v>256</v>
      </c>
      <c r="D160" s="10">
        <v>361.23840000000001</v>
      </c>
      <c r="E160" s="12">
        <v>47.628861205020144</v>
      </c>
      <c r="F160" s="6">
        <f>Tabela1104310673232458232324232452323423242352358106793546[[#This Row],[PRICE IN EUR NET]]+G160*E160</f>
        <v>54.487417218543044</v>
      </c>
      <c r="G160" s="9">
        <v>0.14399999999999999</v>
      </c>
      <c r="I160" t="s">
        <v>12</v>
      </c>
    </row>
    <row r="161" spans="1:9" x14ac:dyDescent="0.25">
      <c r="A161">
        <v>3</v>
      </c>
      <c r="B161" s="15" t="s">
        <v>237</v>
      </c>
      <c r="C161" t="s">
        <v>257</v>
      </c>
      <c r="D161" s="10">
        <v>386.81279999999998</v>
      </c>
      <c r="E161" s="12">
        <v>47.628861205020144</v>
      </c>
      <c r="F161" s="6">
        <f>Tabela1104310673232458232324232452323423242352358106793546[[#This Row],[PRICE IN EUR NET]]+G161*E161</f>
        <v>54.487417218543044</v>
      </c>
      <c r="G161" s="9">
        <v>0.14399999999999999</v>
      </c>
      <c r="I161" t="s">
        <v>12</v>
      </c>
    </row>
    <row r="162" spans="1:9" x14ac:dyDescent="0.25">
      <c r="A162">
        <v>3</v>
      </c>
      <c r="B162" s="15" t="s">
        <v>238</v>
      </c>
      <c r="C162" t="s">
        <v>258</v>
      </c>
      <c r="D162" s="10">
        <v>127.872</v>
      </c>
      <c r="E162" s="12">
        <v>28.574074931690827</v>
      </c>
      <c r="F162" s="6">
        <f>Tabela1104310673232458232324232452323423242352358106793546[[#This Row],[PRICE IN EUR NET]]+G162*E162</f>
        <v>32.688741721854306</v>
      </c>
      <c r="G162" s="9">
        <v>0.14399999999999999</v>
      </c>
      <c r="I162" t="s">
        <v>13</v>
      </c>
    </row>
    <row r="163" spans="1:9" x14ac:dyDescent="0.25">
      <c r="A163">
        <v>3</v>
      </c>
      <c r="B163" s="15" t="s">
        <v>239</v>
      </c>
      <c r="C163" t="s">
        <v>259</v>
      </c>
      <c r="D163" s="10">
        <v>458.20799999999997</v>
      </c>
      <c r="E163" s="12">
        <v>52.394294447274582</v>
      </c>
      <c r="F163" s="6">
        <f>Tabela1104310673232458232324232452323423242352358106793546[[#This Row],[PRICE IN EUR NET]]+G163*E163</f>
        <v>59.93907284768212</v>
      </c>
      <c r="G163" s="9">
        <v>0.14399999999999999</v>
      </c>
      <c r="I163" t="s">
        <v>12</v>
      </c>
    </row>
    <row r="164" spans="1:9" x14ac:dyDescent="0.25">
      <c r="A164" s="2" t="s">
        <v>5</v>
      </c>
      <c r="B164" s="2" t="s">
        <v>6</v>
      </c>
      <c r="C164" s="2" t="s">
        <v>7</v>
      </c>
      <c r="F164" s="7"/>
    </row>
    <row r="165" spans="1:9" x14ac:dyDescent="0.25">
      <c r="A165" s="4">
        <f>SUM(Tabela1104310673232458232324232452323423242352358106793546[WITH FUEL ADD])</f>
        <v>1733.4966887417218</v>
      </c>
      <c r="B165" s="3">
        <v>4.3090999999999999</v>
      </c>
      <c r="C165" s="5">
        <f>A165*B165</f>
        <v>7469.8105814569535</v>
      </c>
    </row>
    <row r="170" spans="1:9" x14ac:dyDescent="0.25">
      <c r="A170" t="s">
        <v>10</v>
      </c>
      <c r="C170" t="s">
        <v>11</v>
      </c>
    </row>
    <row r="171" spans="1:9" x14ac:dyDescent="0.25">
      <c r="A171" s="13">
        <f>A32+A50+A85+A98+A111+A139+A165</f>
        <v>7925.7245279524668</v>
      </c>
      <c r="C171" s="8">
        <f>C32+C50+C85+C98+C111+C139+C165</f>
        <v>34155.291595536954</v>
      </c>
    </row>
  </sheetData>
  <phoneticPr fontId="12" type="noConversion"/>
  <pageMargins left="0.7" right="0.7" top="0.75" bottom="0.75" header="0.3" footer="0.3"/>
  <pageSetup paperSize="9" scale="30" orientation="portrait" r:id="rId1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C2D3A8741C6874AB8E55E49028FFCE2" ma:contentTypeVersion="10" ma:contentTypeDescription="Utwórz nowy dokument." ma:contentTypeScope="" ma:versionID="61e564abf5a134f9b35c1b81b37a5420">
  <xsd:schema xmlns:xsd="http://www.w3.org/2001/XMLSchema" xmlns:xs="http://www.w3.org/2001/XMLSchema" xmlns:p="http://schemas.microsoft.com/office/2006/metadata/properties" xmlns:ns2="3dd8041d-8bf9-4056-965e-7b7b1de8a1f8" xmlns:ns3="d0465b90-1c67-42b3-a581-55d48c836e47" targetNamespace="http://schemas.microsoft.com/office/2006/metadata/properties" ma:root="true" ma:fieldsID="8fbed8044fa4ff46b644755707d0e5de" ns2:_="" ns3:_="">
    <xsd:import namespace="3dd8041d-8bf9-4056-965e-7b7b1de8a1f8"/>
    <xsd:import namespace="d0465b90-1c67-42b3-a581-55d48c836e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d8041d-8bf9-4056-965e-7b7b1de8a1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465b90-1c67-42b3-a581-55d48c836e4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29487E6-9DAE-4826-9537-DDFE4CBF15B6}"/>
</file>

<file path=customXml/itemProps2.xml><?xml version="1.0" encoding="utf-8"?>
<ds:datastoreItem xmlns:ds="http://schemas.openxmlformats.org/officeDocument/2006/customXml" ds:itemID="{40EB1C16-F810-410D-85A8-56649C04E922}"/>
</file>

<file path=customXml/itemProps3.xml><?xml version="1.0" encoding="utf-8"?>
<ds:datastoreItem xmlns:ds="http://schemas.openxmlformats.org/officeDocument/2006/customXml" ds:itemID="{5BDB0902-CA16-471F-BCC6-292390F09F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kszurpa</dc:creator>
  <cp:lastModifiedBy>Adam Caplewski</cp:lastModifiedBy>
  <cp:lastPrinted>2021-12-14T13:47:28Z</cp:lastPrinted>
  <dcterms:created xsi:type="dcterms:W3CDTF">2019-05-21T10:43:13Z</dcterms:created>
  <dcterms:modified xsi:type="dcterms:W3CDTF">2024-04-02T10:19:07Z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0x0101004C2D3A8741C6874AB8E55E49028FFCE2</vt:lpwstr>
  </property>
</Properties>
</file>