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13_ncr:1_{FDB27D94-DD60-438C-9FDC-7E41BA6264AB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3" i="1" l="1"/>
  <c r="A203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06" i="1"/>
  <c r="F69" i="1"/>
  <c r="F70" i="1"/>
  <c r="F71" i="1"/>
  <c r="F105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0" i="1"/>
  <c r="F11" i="1"/>
  <c r="F12" i="1"/>
  <c r="F13" i="1"/>
  <c r="F14" i="1"/>
  <c r="F15" i="1"/>
  <c r="F16" i="1"/>
  <c r="F17" i="1"/>
  <c r="F18" i="1"/>
  <c r="F19" i="1"/>
  <c r="F20" i="1"/>
  <c r="F8" i="1"/>
  <c r="F9" i="1"/>
  <c r="F51" i="1"/>
  <c r="F50" i="1"/>
  <c r="F33" i="1"/>
  <c r="F34" i="1"/>
  <c r="F35" i="1"/>
  <c r="F36" i="1"/>
  <c r="F37" i="1"/>
  <c r="F38" i="1"/>
  <c r="F39" i="1"/>
  <c r="F40" i="1"/>
  <c r="F41" i="1"/>
  <c r="F30" i="1"/>
  <c r="F31" i="1"/>
  <c r="F32" i="1"/>
  <c r="F29" i="1"/>
  <c r="A159" i="1" l="1"/>
  <c r="C159" i="1" s="1"/>
  <c r="A196" i="1"/>
  <c r="C196" i="1" s="1"/>
  <c r="A136" i="1"/>
  <c r="A109" i="1"/>
  <c r="C109" i="1" s="1"/>
  <c r="A23" i="1"/>
  <c r="A74" i="1"/>
  <c r="A44" i="1"/>
  <c r="C136" i="1" l="1"/>
  <c r="C74" i="1"/>
  <c r="C23" i="1"/>
  <c r="C44" i="1"/>
</calcChain>
</file>

<file path=xl/sharedStrings.xml><?xml version="1.0" encoding="utf-8"?>
<sst xmlns="http://schemas.openxmlformats.org/spreadsheetml/2006/main" count="495" uniqueCount="302">
  <si>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</si>
  <si>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</si>
  <si>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</si>
  <si>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</si>
  <si>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</si>
  <si>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</si>
  <si>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</si>
  <si>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</si>
  <si>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</si>
  <si>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</si>
  <si>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</si>
  <si>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</si>
  <si>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</si>
  <si>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</si>
  <si>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</si>
  <si>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SE</t>
  </si>
  <si>
    <t>22.01.2024-30.01.2024</t>
  </si>
  <si>
    <t>zlecenia dostarczone 23.01.2024</t>
  </si>
  <si>
    <t>PL00392744</t>
  </si>
  <si>
    <t>PL00392747</t>
  </si>
  <si>
    <t>PL00392754</t>
  </si>
  <si>
    <t>PL00392756</t>
  </si>
  <si>
    <t>PL00392764</t>
  </si>
  <si>
    <t>PL00392766</t>
  </si>
  <si>
    <t>PL00392767</t>
  </si>
  <si>
    <t>PL00392769</t>
  </si>
  <si>
    <t>PL00392770</t>
  </si>
  <si>
    <t>PL00392786</t>
  </si>
  <si>
    <t>PL00392843</t>
  </si>
  <si>
    <t>PL00392844</t>
  </si>
  <si>
    <t>PL00392866</t>
  </si>
  <si>
    <t>ZA/EUI-24/0015451B</t>
  </si>
  <si>
    <t>ZA/EUI-24/0015451A</t>
  </si>
  <si>
    <t>ZA/EUI-24/0016993</t>
  </si>
  <si>
    <t>ZA/EUI-24/0013946 - dosyłka delivery with taillift please</t>
  </si>
  <si>
    <t>ZA/EU-24/00000562</t>
  </si>
  <si>
    <t>ZA/EUI-24/0015270</t>
  </si>
  <si>
    <t>ZA/EUI-24/0015866A</t>
  </si>
  <si>
    <t>ZA/EUI-24/0017518</t>
  </si>
  <si>
    <t>ZA/EUI-24/0017218</t>
  </si>
  <si>
    <t>ZA/EU-24/00000501, ZA/EU-24/00000315 delivery @ 23.01 please.</t>
  </si>
  <si>
    <t>ZA/EUI-24/0015866B</t>
  </si>
  <si>
    <t>ZA/EUI-24/0015439</t>
  </si>
  <si>
    <t>RMA1026336</t>
  </si>
  <si>
    <t>zlecenia dostarczone 24.01.2024</t>
  </si>
  <si>
    <t>PL00392948</t>
  </si>
  <si>
    <t>PL00392953</t>
  </si>
  <si>
    <t>PL00392955</t>
  </si>
  <si>
    <t>PL00392976</t>
  </si>
  <si>
    <t>PL00392980</t>
  </si>
  <si>
    <t>PL00392982</t>
  </si>
  <si>
    <t>PL00392984</t>
  </si>
  <si>
    <t>PL00392990</t>
  </si>
  <si>
    <t>PL00392993</t>
  </si>
  <si>
    <t>PL00393010</t>
  </si>
  <si>
    <t>PL00393040</t>
  </si>
  <si>
    <t>PL00393051</t>
  </si>
  <si>
    <t>PL00392369</t>
  </si>
  <si>
    <t>ZA/EUI-24/0012991</t>
  </si>
  <si>
    <t>ZA/EUI-24/0014665</t>
  </si>
  <si>
    <t>ZA/EUI-24/0017844</t>
  </si>
  <si>
    <t>ZA/EUI-24/0019915</t>
  </si>
  <si>
    <t>ZA/EUI-24/0016536</t>
  </si>
  <si>
    <t>ZA/EUI-24/0019169</t>
  </si>
  <si>
    <t>ZA/EUI-24/0015489</t>
  </si>
  <si>
    <t>ZA/EUI-24/0018060</t>
  </si>
  <si>
    <t>ZA/EUI-24/0014048</t>
  </si>
  <si>
    <t>ZA/EUI-24/0019651,ZA/EUI-24/0018153</t>
  </si>
  <si>
    <t>ZA/EU-24/00000585</t>
  </si>
  <si>
    <t>RMA1026335</t>
  </si>
  <si>
    <t>ZA/EUI-24/0011082</t>
  </si>
  <si>
    <t>zlecenia dostarczone 25.01.2024</t>
  </si>
  <si>
    <t>PL00392842</t>
  </si>
  <si>
    <t>PL00392943</t>
  </si>
  <si>
    <t>PL00392944</t>
  </si>
  <si>
    <t>PL00392973</t>
  </si>
  <si>
    <t>PL00392975</t>
  </si>
  <si>
    <t>PL00392977</t>
  </si>
  <si>
    <t>PL00393030</t>
  </si>
  <si>
    <t>PL00393042</t>
  </si>
  <si>
    <t>PL00393110</t>
  </si>
  <si>
    <t>PL00393111</t>
  </si>
  <si>
    <t>PL00393112</t>
  </si>
  <si>
    <t>PL00393117</t>
  </si>
  <si>
    <t>PL00393138</t>
  </si>
  <si>
    <t>PL00393147</t>
  </si>
  <si>
    <t>PL00393150</t>
  </si>
  <si>
    <t>PL00393152</t>
  </si>
  <si>
    <t>PL00393165</t>
  </si>
  <si>
    <t>PL00393170</t>
  </si>
  <si>
    <t>PL00393173</t>
  </si>
  <si>
    <t>PL00393175</t>
  </si>
  <si>
    <t>PL00393176</t>
  </si>
  <si>
    <t>PL00393185</t>
  </si>
  <si>
    <t>ZA/EUI-24/0015012</t>
  </si>
  <si>
    <t>ZA/EUI-24/0014268, ZA/EUDR-24/000074</t>
  </si>
  <si>
    <t>ZA/EUI-24/0019615B</t>
  </si>
  <si>
    <t>ZA/EUI-24/0017372</t>
  </si>
  <si>
    <t>ZA/EUI-24/0020099</t>
  </si>
  <si>
    <t>ZA/EUI-24/0019615A</t>
  </si>
  <si>
    <t>ZA/EUI-24/0019677, ZA/EUI-24/0017995, ZA/EUI-24/0016363</t>
  </si>
  <si>
    <t>ZA/EUI-24/0019690</t>
  </si>
  <si>
    <t>ZA/EUI-24/0021154</t>
  </si>
  <si>
    <t>ZA/EUI-24/0017391B</t>
  </si>
  <si>
    <t>ZA/EUI-24/0017423B</t>
  </si>
  <si>
    <t>ZA/EUI-24/0017391A</t>
  </si>
  <si>
    <t>ZA/EUI-24/0016483A</t>
  </si>
  <si>
    <t>ZA/EUI-24/0015820A</t>
  </si>
  <si>
    <t>ZA/EUDR-24/000072, ZA/EUI-24/0017701 Delivery by truck with taillift!</t>
  </si>
  <si>
    <t>ZA/EUI-24/0019349, ZA/EUI-24/0017132</t>
  </si>
  <si>
    <t>ZA/EUI-24/0019279</t>
  </si>
  <si>
    <t>ZA/EU-24/00000441</t>
  </si>
  <si>
    <t>ZA/EUI-24/0020492</t>
  </si>
  <si>
    <t>ZA/EUI-24/0015562</t>
  </si>
  <si>
    <t>ZA/EUI-24/0017423A</t>
  </si>
  <si>
    <t>ZA/EUI-24/0015820B</t>
  </si>
  <si>
    <t>zlecenia dostarczone 26.01.2024</t>
  </si>
  <si>
    <t>PL00393136</t>
  </si>
  <si>
    <t>PL00393180</t>
  </si>
  <si>
    <t>PL00393334</t>
  </si>
  <si>
    <t>PL00393336</t>
  </si>
  <si>
    <t>PL00393338</t>
  </si>
  <si>
    <t>PL00393346</t>
  </si>
  <si>
    <t>PL00393347</t>
  </si>
  <si>
    <t>PL00393350</t>
  </si>
  <si>
    <t>PL00393352</t>
  </si>
  <si>
    <t>PL00393353</t>
  </si>
  <si>
    <t>PL00393356</t>
  </si>
  <si>
    <t>PL00393358</t>
  </si>
  <si>
    <t>PL00393360</t>
  </si>
  <si>
    <t>PL00393362</t>
  </si>
  <si>
    <t>PL00393363</t>
  </si>
  <si>
    <t>PL00393364</t>
  </si>
  <si>
    <t>PL00393365</t>
  </si>
  <si>
    <t>PL00393366</t>
  </si>
  <si>
    <t>PL00393369</t>
  </si>
  <si>
    <t>PL00393375</t>
  </si>
  <si>
    <t>PL00393377</t>
  </si>
  <si>
    <t>PL00393378</t>
  </si>
  <si>
    <t>PL00393379</t>
  </si>
  <si>
    <t>PL00393381</t>
  </si>
  <si>
    <t>PL00393400</t>
  </si>
  <si>
    <t>PL00393424</t>
  </si>
  <si>
    <t>PL00393426</t>
  </si>
  <si>
    <t>ZA/EUI-24/0020723</t>
  </si>
  <si>
    <t>ZA/EUI-24/0016483B</t>
  </si>
  <si>
    <t>ZA/EUI-24/0019257B</t>
  </si>
  <si>
    <t>ZA/EUI-24/0020772</t>
  </si>
  <si>
    <t>ZA/EUI-24/0019755B</t>
  </si>
  <si>
    <t>ZA/EUI-24/0021762</t>
  </si>
  <si>
    <t>ZA/EUI-24/0019257A</t>
  </si>
  <si>
    <t>ZA/EUI-24/0022021</t>
  </si>
  <si>
    <t>ZA/EUI-24/0018800</t>
  </si>
  <si>
    <t>ZA/EUI-24/0019977</t>
  </si>
  <si>
    <t>ZA/EUI-24/0015958</t>
  </si>
  <si>
    <t>ZA/EUDR-24/000118, ZA/EUI-24/0019967</t>
  </si>
  <si>
    <t>ZA/EUI-24/0019755A, ZA/EU-24/00000683</t>
  </si>
  <si>
    <t>ZA/EU-24/00000676</t>
  </si>
  <si>
    <t>ZA/EUI-24/0021600</t>
  </si>
  <si>
    <t>ZA/EUI-24/0022130</t>
  </si>
  <si>
    <t>ZA/EUI-24/0012198</t>
  </si>
  <si>
    <t>ZA/EUI-24/0012757</t>
  </si>
  <si>
    <t>ZA/EUI-24/0015443</t>
  </si>
  <si>
    <t>ZA/EUI-24/0017300</t>
  </si>
  <si>
    <t>ZA/EUI-24/0017238</t>
  </si>
  <si>
    <t>ZA/EUI-24/0016313</t>
  </si>
  <si>
    <t>ZA/EUI-24/0012745</t>
  </si>
  <si>
    <t>ZA/EUI-24/0012650</t>
  </si>
  <si>
    <t>ZA/EUI-24/0015316 2 palls out of 5</t>
  </si>
  <si>
    <t>ZA/EUI-24/0015410</t>
  </si>
  <si>
    <t>ZA/EUI-24/0020076A</t>
  </si>
  <si>
    <t>PL00393437</t>
  </si>
  <si>
    <t>PL00393467</t>
  </si>
  <si>
    <t>PL00393469</t>
  </si>
  <si>
    <t>PL00393470</t>
  </si>
  <si>
    <t>PL00393471</t>
  </si>
  <si>
    <t>PL00393472</t>
  </si>
  <si>
    <t>PL00393475</t>
  </si>
  <si>
    <t>PL00393478</t>
  </si>
  <si>
    <t>PL00393480</t>
  </si>
  <si>
    <t>PL00393485</t>
  </si>
  <si>
    <t>PL00393491</t>
  </si>
  <si>
    <t>PL00393494</t>
  </si>
  <si>
    <t>PL00393503</t>
  </si>
  <si>
    <t>PL00393511</t>
  </si>
  <si>
    <t>PL00393513</t>
  </si>
  <si>
    <t>PL00393533</t>
  </si>
  <si>
    <t>PL00393539</t>
  </si>
  <si>
    <t>PL00393544</t>
  </si>
  <si>
    <t>PL00393575</t>
  </si>
  <si>
    <t>zlecenia dostarczone 29.01.2024</t>
  </si>
  <si>
    <t>ZA/EUI-24/0017459</t>
  </si>
  <si>
    <t>ZA/EUI-24/0023106</t>
  </si>
  <si>
    <t>ZA/EUI-24/0020076B</t>
  </si>
  <si>
    <t>ZA/EUI-24/0021026</t>
  </si>
  <si>
    <t>ZA/EUI-24/0020090B</t>
  </si>
  <si>
    <t>ZA/EUI-24/0017288B</t>
  </si>
  <si>
    <t>ZA/EUI-24/0023079</t>
  </si>
  <si>
    <t>ZA/EU-24/00000703</t>
  </si>
  <si>
    <t>ZA/EUI-24/0021885</t>
  </si>
  <si>
    <t>ZA/EUI-24/0019031</t>
  </si>
  <si>
    <t>ZA/EUI-24/0022471,ZA/EU-24/00000713</t>
  </si>
  <si>
    <t>ZA/EUI-24/0022548A</t>
  </si>
  <si>
    <t>ZA/EUI-24/0014061</t>
  </si>
  <si>
    <t>ZA/EUI-24/0019180</t>
  </si>
  <si>
    <t>ZA/EUI-24/0022548B</t>
  </si>
  <si>
    <t>ZA/EUI-24/0017116</t>
  </si>
  <si>
    <t>ZA/EUI-24/0020327 delivery with taillift please</t>
  </si>
  <si>
    <t>ZA/EUI-24/0015240</t>
  </si>
  <si>
    <t>ZA/EUI-24/0008617</t>
  </si>
  <si>
    <t>zlecenia dostarczone 30.01.2024</t>
  </si>
  <si>
    <t>PL00397015</t>
  </si>
  <si>
    <t>PL00397016</t>
  </si>
  <si>
    <t>PL00397018</t>
  </si>
  <si>
    <t>PL00397019</t>
  </si>
  <si>
    <t>PL00397020</t>
  </si>
  <si>
    <t>PL00397021</t>
  </si>
  <si>
    <t>PL00397022</t>
  </si>
  <si>
    <t>PL00397031</t>
  </si>
  <si>
    <t>PL00397082</t>
  </si>
  <si>
    <t>PL00397087</t>
  </si>
  <si>
    <t>PL00397089</t>
  </si>
  <si>
    <t>PL00397092</t>
  </si>
  <si>
    <t>PL00397124</t>
  </si>
  <si>
    <t>PL00397132</t>
  </si>
  <si>
    <t>PL00393220</t>
  </si>
  <si>
    <t>FI</t>
  </si>
  <si>
    <t>ZA/EUI-24/0021806B</t>
  </si>
  <si>
    <t>ZA/EUI-24/0021806A, Estonia24</t>
  </si>
  <si>
    <t>ZA/EUI-24/0021286</t>
  </si>
  <si>
    <t>ZA/EUI-24/0022272</t>
  </si>
  <si>
    <t>ZA/EUI-24/0023143</t>
  </si>
  <si>
    <t>ZA/EUI-24/0023800, Estonia24</t>
  </si>
  <si>
    <t>ZA/EUI-24/0022148, Estonia24</t>
  </si>
  <si>
    <t>ZA/EUI-24/0021015</t>
  </si>
  <si>
    <t>ZA/EUI-24/0022979B</t>
  </si>
  <si>
    <t>ZA/EUI-24/0022979A</t>
  </si>
  <si>
    <t>ZA/EUI-24/0022166</t>
  </si>
  <si>
    <t>ZA/EUI-24/0019237</t>
  </si>
  <si>
    <t>ZA/EUI-24/0023534</t>
  </si>
  <si>
    <t>Kris Rose, k. A. Piwnik</t>
  </si>
  <si>
    <t>zlecenia dostarczone 31.01.2024</t>
  </si>
  <si>
    <t>PL00397138</t>
  </si>
  <si>
    <t>PL00397219</t>
  </si>
  <si>
    <t>PL00397225</t>
  </si>
  <si>
    <t>PL00397227</t>
  </si>
  <si>
    <t>PL00397229</t>
  </si>
  <si>
    <t>PL00397239</t>
  </si>
  <si>
    <t>PL00397240</t>
  </si>
  <si>
    <t>PL00397242</t>
  </si>
  <si>
    <t>PL00397244</t>
  </si>
  <si>
    <t>PL00397245</t>
  </si>
  <si>
    <t>PL00397246</t>
  </si>
  <si>
    <t>PL00397248</t>
  </si>
  <si>
    <t>PL00397250</t>
  </si>
  <si>
    <t>PL00397252</t>
  </si>
  <si>
    <t>PL00397253</t>
  </si>
  <si>
    <t>PL00397267</t>
  </si>
  <si>
    <t>PL00397269</t>
  </si>
  <si>
    <t>PL00397270</t>
  </si>
  <si>
    <t>PL00397271</t>
  </si>
  <si>
    <t>PL00397273</t>
  </si>
  <si>
    <t>PL00397280</t>
  </si>
  <si>
    <t>PL00397304</t>
  </si>
  <si>
    <t>PL00397321</t>
  </si>
  <si>
    <t>PL00397322</t>
  </si>
  <si>
    <t>PL00397324</t>
  </si>
  <si>
    <t>PL00397325</t>
  </si>
  <si>
    <t>PL00397327</t>
  </si>
  <si>
    <t>PL00397329</t>
  </si>
  <si>
    <t>PL00397331</t>
  </si>
  <si>
    <t>ZA/EU-24/00000681</t>
  </si>
  <si>
    <t>ZA/EUI-24/0025489B</t>
  </si>
  <si>
    <t>ZA/EUI-24/0024114B Estonia24</t>
  </si>
  <si>
    <t>ZA/EUI-24/0023849B</t>
  </si>
  <si>
    <t>ZA/EUI-24/0011887A -dosyłka</t>
  </si>
  <si>
    <t>ZA/EUI-24/0025489A</t>
  </si>
  <si>
    <t>ZA/EUI-24/0024114A Estonia24</t>
  </si>
  <si>
    <t>ZA/EUI-24/0023940,ZA/EUDR-24/000198</t>
  </si>
  <si>
    <t>ZA/EUI-24/0025762 Estonia24</t>
  </si>
  <si>
    <t>ZA/EUI-24/0000306 Estonia24</t>
  </si>
  <si>
    <t>ZA/EUI-24/0022500</t>
  </si>
  <si>
    <t>ZA/EUI-24/0023404,ZA/EUDR-24/000205 delivery by truck with talllift</t>
  </si>
  <si>
    <t>ZA/EUI-24/0019366,ZA/EUI-24/0023568</t>
  </si>
  <si>
    <t>ZA/EUI-24/0019865</t>
  </si>
  <si>
    <t>ZA/EUI-24/0024804</t>
  </si>
  <si>
    <t>ZA/EUDR-24/000167</t>
  </si>
  <si>
    <t>ZA/EUI-24/0024136A</t>
  </si>
  <si>
    <t>ZA/EUDR-24/000158,ZA/EUI-24/0024622</t>
  </si>
  <si>
    <t>ZA/EUI-24/0026164A</t>
  </si>
  <si>
    <t>Wyd.1026546</t>
  </si>
  <si>
    <t>ZA/EUI-24/0024136B</t>
  </si>
  <si>
    <t>ZA/EUI-24/0026164B</t>
  </si>
  <si>
    <t>ZA/EUI-24/0021186</t>
  </si>
  <si>
    <t>ZA/EUI-24/0021349</t>
  </si>
  <si>
    <t>ZA/EUI-24/0025996,ZA/EUI-24/0025985,ZA/EUI-24/0024463,ZA/EUI-24/0021033</t>
  </si>
  <si>
    <t>ZA/EUI-24/0020552</t>
  </si>
  <si>
    <t>ZA/EUI-24/0025567</t>
  </si>
  <si>
    <t>ZA/EUI-24/0022112</t>
  </si>
  <si>
    <t>ZA/EUI-24/0023849A</t>
  </si>
  <si>
    <t>fv 240432</t>
  </si>
  <si>
    <t>nieudana próba doręczenia - odbiorca nieobecny, będzie zwrot do nadawcy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</si>
</sst>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19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0" fontId="14" fillId="2" borderId="0" xfId="0" applyFont="1" applyFill="1"/>
    <xf numFmtId="0" fontId="11" fillId="0" borderId="0" xfId="14" applyFont="1" applyAlignment="1">
      <alignment horizontal="left"/>
    </xf>
    <xf numFmtId="2" fontId="4" fillId="0" borderId="0" xfId="15" applyNumberFormat="1" applyFont="1"/>
    <xf numFmtId="2" fontId="4" fillId="0" borderId="0" xfId="2" applyNumberFormat="1" applyAlignment="1">
      <alignment horizontal="center"/>
    </xf>
    <xf numFmtId="0" fontId="11" fillId="0" borderId="0" xfId="14" applyFont="1" applyFill="1" applyAlignment="1">
      <alignment horizontal="left"/>
    </xf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center"/>
    </xf>
    <xf numFmtId="3" fontId="0" fillId="0" borderId="0" xfId="0" applyNumberFormat="1"/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42"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28:G41" totalsRowShown="0">
  <autoFilter ref="A28:G41" xr:uid="{FF00F00F-3A06-438B-8C27-21CC27738712}"/>
  <tableColumns count="7">
    <tableColumn id="1" xr3:uid="{23CA0931-19EA-4022-A85D-41B7A0D28C1A}" name="MONTH"/>
    <tableColumn id="7" xr3:uid="{3248CB81-C778-47E6-A613-2B39BAC98D52}" name="ZLECENIE" dataDxfId="41" dataCellStyle="Normalny 14"/>
    <tableColumn id="2" xr3:uid="{E09E5A1F-A03D-4AED-B825-8A8DDAC5A357}" name="CMR NUMBER" dataDxfId="40" dataCellStyle="Normalny 15"/>
    <tableColumn id="3" xr3:uid="{6B0FA87A-B129-4FDD-A7A0-D44FB48CA8CB}" name="Total Weight" dataDxfId="15" dataCellStyle="Normalny 15"/>
    <tableColumn id="4" xr3:uid="{25895EC7-1BFF-45AC-81FC-B8BC9BFA1C99}" name="PRICE IN EUR NET" dataDxfId="39" dataCellStyle="Normalny 2"/>
    <tableColumn id="6" xr3:uid="{CB3A7561-2E58-4970-A451-204E25AC249C}" name="WITH FUEL ADD" dataDxfId="38">
      <calculatedColumnFormula>Tabela110431067323245823232423245232342324235235810679[[#This Row],[PRICE IN EUR NET]]+G29*E29</calculatedColumnFormula>
    </tableColumn>
    <tableColumn id="5" xr3:uid="{4B6A1247-087A-4AEC-A04C-DE8D97EE24F5}" name="FUEL ADD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49:G71" totalsRowShown="0">
  <autoFilter ref="A49:G71" xr:uid="{1E8F86E3-B86D-423E-8EF5-97DEDECF2B49}"/>
  <tableColumns count="7">
    <tableColumn id="1" xr3:uid="{0D586682-1E55-4671-8243-4AE4FB31D34C}" name="MONTH"/>
    <tableColumn id="7" xr3:uid="{60056748-9C25-481F-A36A-0E1DB3919DE3}" name="ZLECENIE" dataDxfId="36" dataCellStyle="Normalny 14"/>
    <tableColumn id="2" xr3:uid="{7565674D-C4B7-4CB6-93DC-B21FAE484B38}" name="CMR NUMBER" dataDxfId="35" dataCellStyle="Normalny 15"/>
    <tableColumn id="3" xr3:uid="{45804FBB-87DD-47E4-8510-49DB1A9A1EE7}" name="Total Weight" dataDxfId="14" dataCellStyle="Normalny 15"/>
    <tableColumn id="4" xr3:uid="{5BA32A79-0942-46B4-AA69-9999F941DE37}" name="PRICE IN EUR NET" dataDxfId="34" dataCellStyle="Normalny 2"/>
    <tableColumn id="6" xr3:uid="{415DAA56-4E7F-48AB-AE62-9BA5B5BC7741}" name="WITH FUEL ADD" dataDxfId="33">
      <calculatedColumnFormula>Tabela1104310673232458232324232452323423242352358106793[[#This Row],[PRICE IN EUR NET]]+G50*E50</calculatedColumnFormula>
    </tableColumn>
    <tableColumn id="5" xr3:uid="{8817C261-8DEC-49B2-9738-2152010D9076}" name="FUEL ADD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7:G20" totalsRowShown="0">
  <autoFilter ref="A7:G20" xr:uid="{AB09C13B-D852-45CF-9FB7-ECD052D5385E}"/>
  <tableColumns count="7">
    <tableColumn id="1" xr3:uid="{62555B29-3AEC-4272-975F-0AF3F3EE17DF}" name="MONTH"/>
    <tableColumn id="7" xr3:uid="{8A5AA220-8ED2-477A-A753-00E98D6D35AF}" name="ZLECENIE" dataDxfId="31" dataCellStyle="Normalny 14"/>
    <tableColumn id="2" xr3:uid="{949C5D44-5CCE-47B1-AD34-818F9395F637}" name="CMR NUMBER" dataDxfId="30" dataCellStyle="Normalny 15"/>
    <tableColumn id="3" xr3:uid="{A1AA1BA9-1C7F-4F78-AE08-CB1533C36CE9}" name="Total Weight" dataDxfId="16" dataCellStyle="Normalny 15"/>
    <tableColumn id="4" xr3:uid="{090FE9BD-8BCF-43F0-A6C8-C76C6414055B}" name="PRICE IN EUR NET" dataDxfId="29" dataCellStyle="Normalny 2"/>
    <tableColumn id="6" xr3:uid="{82378B25-A6C3-4436-B740-C52BDD0958DD}" name="WITH FUEL ADD" dataDxfId="28">
      <calculatedColumnFormula>Tabela11043106732324582323242324523234232423523581067[[#This Row],[PRICE IN EUR NET]]+G8*E8</calculatedColumnFormula>
    </tableColumn>
    <tableColumn id="5" xr3:uid="{C3897C57-40D6-4754-B111-59E9EF2898EA}" name="FUEL ADD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B4ACD-4356-43E6-9A02-6C2F6B932B0B}" name="Tabela11043106732324582323242324523234232423523581067932" displayName="Tabela11043106732324582323242324523234232423523581067932" ref="A79:G106" totalsRowShown="0">
  <autoFilter ref="A79:G106" xr:uid="{4BBB4ACD-4356-43E6-9A02-6C2F6B932B0B}"/>
  <tableColumns count="7">
    <tableColumn id="1" xr3:uid="{7E063B43-156B-4EDA-932F-9117FA00DA96}" name="MONTH"/>
    <tableColumn id="7" xr3:uid="{2EC476F6-46CD-4A3A-913A-195DC4D21828}" name="ZLECENIE" dataDxfId="26" dataCellStyle="Normalny 14"/>
    <tableColumn id="2" xr3:uid="{765F55A7-7BD8-448B-A572-60572B7C1E78}" name="CMR NUMBER" dataDxfId="25" dataCellStyle="Normalny 15"/>
    <tableColumn id="3" xr3:uid="{558FB575-9600-4A80-84F4-ACB24E738D04}" name="Total Weight" dataDxfId="13" dataCellStyle="Normalny 15"/>
    <tableColumn id="4" xr3:uid="{F4DBB3AA-E187-4FB4-806B-03BFF0D1AD05}" name="PRICE IN EUR NET" dataDxfId="24" dataCellStyle="Normalny 2"/>
    <tableColumn id="6" xr3:uid="{E98FF9AD-C9B8-417D-9DCF-215CE4E1C7E6}" name="WITH FUEL ADD" dataDxfId="23">
      <calculatedColumnFormula>Tabela11043106732324582323242324523234232423523581067932[[#This Row],[PRICE IN EUR NET]]+G80*E80</calculatedColumnFormula>
    </tableColumn>
    <tableColumn id="5" xr3:uid="{68A6195F-3490-4B7B-B458-09FCD8BDD153}" name="FUEL ADD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024B90-B46A-4F9C-812E-02AF3B983B73}" name="Tabela110431067323245823232423245232342324235235810679324" displayName="Tabela110431067323245823232423245232342324235235810679324" ref="A114:G133" totalsRowShown="0">
  <autoFilter ref="A114:G133" xr:uid="{61024B90-B46A-4F9C-812E-02AF3B983B73}"/>
  <tableColumns count="7">
    <tableColumn id="1" xr3:uid="{B29C0B11-D60F-4C1A-9B9B-060DA4D7B8C0}" name="MONTH"/>
    <tableColumn id="7" xr3:uid="{AAD4D73A-6D8D-4B55-AD93-F7B5D6BEECC5}" name="ZLECENIE" dataDxfId="21" dataCellStyle="Normalny 14"/>
    <tableColumn id="2" xr3:uid="{C3A11C86-546B-4E5D-9B86-DA6A462D645A}" name="CMR NUMBER" dataDxfId="20" dataCellStyle="Normalny 15"/>
    <tableColumn id="3" xr3:uid="{201958B8-6FA6-4170-B8E6-96DA26C0867D}" name="Total Weight" dataDxfId="12" dataCellStyle="Normalny 15"/>
    <tableColumn id="4" xr3:uid="{3B3321D2-D8FF-4E3E-A17E-3430082943D1}" name="PRICE IN EUR NET" dataDxfId="19" dataCellStyle="Normalny 2"/>
    <tableColumn id="6" xr3:uid="{1D1F96DF-15C8-4A8D-8252-16C18934F666}" name="WITH FUEL ADD" dataDxfId="18">
      <calculatedColumnFormula>Tabela110431067323245823232423245232342324235235810679324[[#This Row],[PRICE IN EUR NET]]+G115*E115</calculatedColumnFormula>
    </tableColumn>
    <tableColumn id="5" xr3:uid="{F88685C7-A1C2-4C7A-A180-084BD1794474}" name="FUEL ADD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A02A9B-EB20-471D-BD0E-87E9CE2F2175}" name="Tabela1104310673232458232324232452323423242352358106793245" displayName="Tabela1104310673232458232324232452323423242352358106793245" ref="A141:G156" totalsRowShown="0">
  <autoFilter ref="A141:G156" xr:uid="{E6A02A9B-EB20-471D-BD0E-87E9CE2F2175}"/>
  <tableColumns count="7">
    <tableColumn id="1" xr3:uid="{9F1E6627-E2A0-470F-9B79-8853EB5119A9}" name="MONTH"/>
    <tableColumn id="7" xr3:uid="{5010DEFF-4072-49A3-9766-7FDD997C4922}" name="ZLECENIE" dataDxfId="11" dataCellStyle="Normalny 14"/>
    <tableColumn id="2" xr3:uid="{91B97BAE-A9FA-4769-A7DB-292F828B0927}" name="CMR NUMBER" dataDxfId="10" dataCellStyle="Normalny 15"/>
    <tableColumn id="3" xr3:uid="{BE1EE336-8194-4A6F-AF1F-A542062CB3A4}" name="Total Weight" dataDxfId="6" dataCellStyle="Normalny 15"/>
    <tableColumn id="4" xr3:uid="{F05F2431-685E-4EAC-9559-56EDDCE3A2A1}" name="PRICE IN EUR NET" dataDxfId="9" dataCellStyle="Normalny 2"/>
    <tableColumn id="6" xr3:uid="{809A97A1-AE16-4FDA-A8EA-109D39A23E04}" name="WITH FUEL ADD" dataDxfId="8">
      <calculatedColumnFormula>Tabela1104310673232458232324232452323423242352358106793245[[#This Row],[PRICE IN EUR NET]]+G142*E142</calculatedColumnFormula>
    </tableColumn>
    <tableColumn id="5" xr3:uid="{1F234692-71C1-45C0-8A97-603BB8ED8DDB}" name="FUEL ADD" dataDxfId="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63417F-D232-4AD4-894E-FE1FB920B34B}" name="Tabela11043106732324582323242324523234232423523581067932456" displayName="Tabela11043106732324582323242324523234232423523581067932456" ref="A164:G193" totalsRowShown="0">
  <autoFilter ref="A164:G193" xr:uid="{8263417F-D232-4AD4-894E-FE1FB920B34B}"/>
  <tableColumns count="7">
    <tableColumn id="1" xr3:uid="{7C97536E-DA07-4B15-8BBB-1CE1A255EC51}" name="MONTH"/>
    <tableColumn id="7" xr3:uid="{D8A38545-6812-48E2-8D2C-76ED0A063736}" name="ZLECENIE" dataDxfId="5" dataCellStyle="Normalny 14"/>
    <tableColumn id="2" xr3:uid="{1C677689-20E8-4F0D-BEF9-D410EC47E121}" name="CMR NUMBER" dataDxfId="4" dataCellStyle="Normalny 15"/>
    <tableColumn id="3" xr3:uid="{9F0F749D-1735-4F8C-924F-08EC53CC6ADF}" name="Total Weight" dataDxfId="0" dataCellStyle="Normalny 15"/>
    <tableColumn id="4" xr3:uid="{10379689-4705-496A-ADD4-BFD2EA880BAD}" name="PRICE IN EUR NET" dataDxfId="3" dataCellStyle="Normalny 2"/>
    <tableColumn id="6" xr3:uid="{F15EEDC5-3DD1-454E-A0AE-4E74513E3B61}" name="WITH FUEL ADD" dataDxfId="2">
      <calculatedColumnFormula>Tabela11043106732324582323242324523234232423523581067932456[[#This Row],[PRICE IN EUR NET]]+G165*E165</calculatedColumnFormula>
    </tableColumn>
    <tableColumn id="5" xr3:uid="{98D4B980-68E9-43A3-9B2E-735B22228FCB}" name="FUEL AD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N203"/>
  <sheetViews>
    <sheetView tabSelected="1" topLeftCell="A19" zoomScale="90" zoomScaleNormal="90" workbookViewId="0">
      <selection activeCell="P27" sqref="P27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8" customWidth="1"/>
    <col min="6" max="6" width="15.140625" customWidth="1"/>
    <col min="9" max="9" width="12.5703125" customWidth="1"/>
    <col min="10" max="10" width="9.42578125" customWidth="1"/>
    <col min="11" max="11" width="8.42578125" customWidth="1"/>
    <col min="13" max="13" width="11.28515625" bestFit="1" customWidth="1"/>
    <col min="14" max="14" width="11.7109375" bestFit="1" customWidth="1"/>
  </cols>
  <sheetData>
    <row r="1" spans="1:10" x14ac:dyDescent="0.25">
      <c r="A1" s="2" t="s">
        <v>16</v>
      </c>
      <c r="D1" s="2"/>
    </row>
    <row r="2" spans="1:10" x14ac:dyDescent="0.25">
      <c r="A2" s="2"/>
      <c r="C2" t="s">
        <v>300</v>
      </c>
      <c r="D2" s="2"/>
    </row>
    <row r="5" spans="1:10" x14ac:dyDescent="0.25">
      <c r="A5" s="1" t="s">
        <v>17</v>
      </c>
    </row>
    <row r="7" spans="1:10" x14ac:dyDescent="0.25">
      <c r="A7" t="s">
        <v>0</v>
      </c>
      <c r="B7" t="s">
        <v>9</v>
      </c>
      <c r="C7" t="s">
        <v>1</v>
      </c>
      <c r="D7" t="s">
        <v>2</v>
      </c>
      <c r="E7" s="8" t="s">
        <v>3</v>
      </c>
      <c r="F7" t="s">
        <v>8</v>
      </c>
      <c r="G7" t="s">
        <v>4</v>
      </c>
    </row>
    <row r="8" spans="1:10" x14ac:dyDescent="0.25">
      <c r="A8">
        <v>1</v>
      </c>
      <c r="B8" t="s">
        <v>31</v>
      </c>
      <c r="C8" t="s">
        <v>18</v>
      </c>
      <c r="D8" s="8">
        <v>97.568999999999988</v>
      </c>
      <c r="E8">
        <v>42.96</v>
      </c>
      <c r="F8" s="7">
        <f>Tabela11043106732324582323242324523234232423523581067[[#This Row],[PRICE IN EUR NET]]+G8*E8</f>
        <v>48.716639999999998</v>
      </c>
      <c r="G8" s="10">
        <v>0.13400000000000001</v>
      </c>
      <c r="I8" s="6"/>
      <c r="J8" t="s">
        <v>12</v>
      </c>
    </row>
    <row r="9" spans="1:10" x14ac:dyDescent="0.25">
      <c r="A9">
        <v>1</v>
      </c>
      <c r="B9" t="s">
        <v>32</v>
      </c>
      <c r="C9" t="s">
        <v>19</v>
      </c>
      <c r="D9" s="8">
        <v>508.15800000000002</v>
      </c>
      <c r="E9">
        <v>62.06</v>
      </c>
      <c r="F9" s="7">
        <f>Tabela11043106732324582323242324523234232423523581067[[#This Row],[PRICE IN EUR NET]]+G9*E9</f>
        <v>70.376040000000003</v>
      </c>
      <c r="G9" s="10">
        <v>0.13400000000000001</v>
      </c>
      <c r="I9" s="6"/>
      <c r="J9" t="s">
        <v>12</v>
      </c>
    </row>
    <row r="10" spans="1:10" x14ac:dyDescent="0.25">
      <c r="A10">
        <v>1</v>
      </c>
      <c r="B10" t="s">
        <v>33</v>
      </c>
      <c r="C10" t="s">
        <v>20</v>
      </c>
      <c r="D10" s="8">
        <v>351.64800000000002</v>
      </c>
      <c r="E10">
        <v>38.19</v>
      </c>
      <c r="F10" s="7">
        <f>Tabela11043106732324582323242324523234232423523581067[[#This Row],[PRICE IN EUR NET]]+G10*E10</f>
        <v>43.307459999999999</v>
      </c>
      <c r="G10" s="10">
        <v>0.13400000000000001</v>
      </c>
      <c r="I10" s="11"/>
      <c r="J10" t="s">
        <v>13</v>
      </c>
    </row>
    <row r="11" spans="1:10" x14ac:dyDescent="0.25">
      <c r="A11">
        <v>1</v>
      </c>
      <c r="B11" t="s">
        <v>34</v>
      </c>
      <c r="C11" t="s">
        <v>21</v>
      </c>
      <c r="D11" s="8">
        <v>231.76799999999997</v>
      </c>
      <c r="E11">
        <v>28.64</v>
      </c>
      <c r="F11" s="7">
        <f>Tabela11043106732324582323242324523234232423523581067[[#This Row],[PRICE IN EUR NET]]+G11*E11</f>
        <v>32.477760000000004</v>
      </c>
      <c r="G11" s="10">
        <v>0.13400000000000001</v>
      </c>
      <c r="I11" s="11"/>
      <c r="J11" t="s">
        <v>13</v>
      </c>
    </row>
    <row r="12" spans="1:10" x14ac:dyDescent="0.25">
      <c r="A12">
        <v>1</v>
      </c>
      <c r="B12" t="s">
        <v>35</v>
      </c>
      <c r="C12" t="s">
        <v>22</v>
      </c>
      <c r="D12" s="8">
        <v>139.19399999999999</v>
      </c>
      <c r="E12">
        <v>42.96</v>
      </c>
      <c r="F12" s="7">
        <f>Tabela11043106732324582323242324523234232423523581067[[#This Row],[PRICE IN EUR NET]]+G12*E12</f>
        <v>48.716639999999998</v>
      </c>
      <c r="G12" s="10">
        <v>0.13400000000000001</v>
      </c>
      <c r="I12" s="11"/>
      <c r="J12" t="s">
        <v>12</v>
      </c>
    </row>
    <row r="13" spans="1:10" x14ac:dyDescent="0.25">
      <c r="A13">
        <v>1</v>
      </c>
      <c r="B13" t="s">
        <v>36</v>
      </c>
      <c r="C13" t="s">
        <v>23</v>
      </c>
      <c r="D13" s="8">
        <v>569.09699999999998</v>
      </c>
      <c r="E13">
        <v>56.22</v>
      </c>
      <c r="F13" s="7">
        <f>Tabela11043106732324582323242324523234232423523581067[[#This Row],[PRICE IN EUR NET]]+G13*E13</f>
        <v>63.753479999999996</v>
      </c>
      <c r="G13" s="10">
        <v>0.13400000000000001</v>
      </c>
      <c r="I13" s="11"/>
      <c r="J13" t="s">
        <v>13</v>
      </c>
    </row>
    <row r="14" spans="1:10" x14ac:dyDescent="0.25">
      <c r="A14">
        <v>1</v>
      </c>
      <c r="B14" t="s">
        <v>37</v>
      </c>
      <c r="C14" t="s">
        <v>24</v>
      </c>
      <c r="D14" s="8">
        <v>546.78599999999994</v>
      </c>
      <c r="E14">
        <v>56.22</v>
      </c>
      <c r="F14" s="7">
        <f>Tabela11043106732324582323242324523234232423523581067[[#This Row],[PRICE IN EUR NET]]+G14*E14</f>
        <v>63.753479999999996</v>
      </c>
      <c r="G14" s="10">
        <v>0.13400000000000001</v>
      </c>
      <c r="I14" s="11"/>
      <c r="J14" t="s">
        <v>13</v>
      </c>
    </row>
    <row r="15" spans="1:10" x14ac:dyDescent="0.25">
      <c r="A15">
        <v>1</v>
      </c>
      <c r="B15" t="s">
        <v>38</v>
      </c>
      <c r="C15" t="s">
        <v>25</v>
      </c>
      <c r="D15" s="8">
        <v>370.96200000000005</v>
      </c>
      <c r="E15">
        <v>38.19</v>
      </c>
      <c r="F15" s="7">
        <f>Tabela11043106732324582323242324523234232423523581067[[#This Row],[PRICE IN EUR NET]]+G15*E15</f>
        <v>43.307459999999999</v>
      </c>
      <c r="G15" s="10">
        <v>0.13400000000000001</v>
      </c>
      <c r="I15" s="11"/>
      <c r="J15" t="s">
        <v>13</v>
      </c>
    </row>
    <row r="16" spans="1:10" x14ac:dyDescent="0.25">
      <c r="A16">
        <v>1</v>
      </c>
      <c r="B16" t="s">
        <v>39</v>
      </c>
      <c r="C16" t="s">
        <v>26</v>
      </c>
      <c r="D16" s="8">
        <v>1651.0140000000001</v>
      </c>
      <c r="E16">
        <v>133.66</v>
      </c>
      <c r="F16" s="7">
        <f>Tabela11043106732324582323242324523234232423523581067[[#This Row],[PRICE IN EUR NET]]+G16*E16</f>
        <v>151.57043999999999</v>
      </c>
      <c r="G16" s="10">
        <v>0.13400000000000001</v>
      </c>
      <c r="I16" s="11"/>
      <c r="J16" t="s">
        <v>13</v>
      </c>
    </row>
    <row r="17" spans="1:10" x14ac:dyDescent="0.25">
      <c r="A17">
        <v>1</v>
      </c>
      <c r="B17" t="s">
        <v>40</v>
      </c>
      <c r="C17" t="s">
        <v>27</v>
      </c>
      <c r="D17" s="8">
        <v>466.86599999999999</v>
      </c>
      <c r="E17">
        <v>47.74</v>
      </c>
      <c r="F17" s="7">
        <f>Tabela11043106732324582323242324523234232423523581067[[#This Row],[PRICE IN EUR NET]]+G17*E17</f>
        <v>54.137160000000002</v>
      </c>
      <c r="G17" s="10">
        <v>0.13400000000000001</v>
      </c>
      <c r="I17" s="11"/>
      <c r="J17" t="s">
        <v>14</v>
      </c>
    </row>
    <row r="18" spans="1:10" x14ac:dyDescent="0.25">
      <c r="A18">
        <v>1</v>
      </c>
      <c r="B18" t="s">
        <v>41</v>
      </c>
      <c r="C18" t="s">
        <v>28</v>
      </c>
      <c r="D18" s="8">
        <v>524.14200000000005</v>
      </c>
      <c r="E18">
        <v>56.22</v>
      </c>
      <c r="F18" s="7">
        <f>Tabela11043106732324582323242324523234232423523581067[[#This Row],[PRICE IN EUR NET]]+G18*E18</f>
        <v>63.753479999999996</v>
      </c>
      <c r="G18" s="10">
        <v>0.13400000000000001</v>
      </c>
      <c r="I18" s="6"/>
      <c r="J18" t="s">
        <v>13</v>
      </c>
    </row>
    <row r="19" spans="1:10" x14ac:dyDescent="0.25">
      <c r="A19">
        <v>1</v>
      </c>
      <c r="B19" t="s">
        <v>42</v>
      </c>
      <c r="C19" t="s">
        <v>29</v>
      </c>
      <c r="D19" s="8">
        <v>367.63200000000001</v>
      </c>
      <c r="E19">
        <v>38.19</v>
      </c>
      <c r="F19" s="7">
        <f>Tabela11043106732324582323242324523234232423523581067[[#This Row],[PRICE IN EUR NET]]+G19*E19</f>
        <v>43.307459999999999</v>
      </c>
      <c r="G19" s="10">
        <v>0.13400000000000001</v>
      </c>
      <c r="I19" s="6"/>
      <c r="J19" t="s">
        <v>14</v>
      </c>
    </row>
    <row r="20" spans="1:10" x14ac:dyDescent="0.25">
      <c r="A20">
        <v>1</v>
      </c>
      <c r="B20" t="s">
        <v>43</v>
      </c>
      <c r="C20" t="s">
        <v>30</v>
      </c>
      <c r="D20" s="8">
        <v>143.85599999999999</v>
      </c>
      <c r="E20">
        <v>28.64</v>
      </c>
      <c r="F20" s="7">
        <f>Tabela11043106732324582323242324523234232423523581067[[#This Row],[PRICE IN EUR NET]]+G20*E20</f>
        <v>32.477760000000004</v>
      </c>
      <c r="G20" s="10">
        <v>0.13400000000000001</v>
      </c>
      <c r="I20" s="6"/>
      <c r="J20" t="s">
        <v>13</v>
      </c>
    </row>
    <row r="21" spans="1:10" x14ac:dyDescent="0.25">
      <c r="B21" s="12"/>
      <c r="D21" s="13"/>
      <c r="E21" s="14"/>
      <c r="F21" s="7"/>
      <c r="G21" s="10"/>
    </row>
    <row r="22" spans="1:10" x14ac:dyDescent="0.25">
      <c r="A22" s="2" t="s">
        <v>5</v>
      </c>
      <c r="B22" s="2" t="s">
        <v>6</v>
      </c>
      <c r="C22" s="2" t="s">
        <v>7</v>
      </c>
    </row>
    <row r="23" spans="1:10" x14ac:dyDescent="0.25">
      <c r="A23" s="4">
        <f>SUM(Tabela11043106732324582323242324523234232423523581067[WITH FUEL ADD])</f>
        <v>759.65525999999988</v>
      </c>
      <c r="B23" s="3">
        <v>4.3559999999999999</v>
      </c>
      <c r="C23" s="5">
        <f>A23*B23</f>
        <v>3309.0583125599992</v>
      </c>
    </row>
    <row r="26" spans="1:10" x14ac:dyDescent="0.25">
      <c r="A26" s="1" t="s">
        <v>44</v>
      </c>
    </row>
    <row r="28" spans="1:10" x14ac:dyDescent="0.25">
      <c r="A28" t="s">
        <v>0</v>
      </c>
      <c r="B28" t="s">
        <v>9</v>
      </c>
      <c r="C28" t="s">
        <v>1</v>
      </c>
      <c r="D28" t="s">
        <v>2</v>
      </c>
      <c r="E28" s="8" t="s">
        <v>3</v>
      </c>
      <c r="F28" t="s">
        <v>8</v>
      </c>
      <c r="G28" t="s">
        <v>4</v>
      </c>
    </row>
    <row r="29" spans="1:10" x14ac:dyDescent="0.25">
      <c r="A29">
        <v>1</v>
      </c>
      <c r="B29" t="s">
        <v>58</v>
      </c>
      <c r="C29" t="s">
        <v>45</v>
      </c>
      <c r="D29" s="8">
        <v>897.43499999999995</v>
      </c>
      <c r="E29">
        <v>78.5</v>
      </c>
      <c r="F29" s="7">
        <f>Tabela110431067323245823232423245232342324235235810679[[#This Row],[PRICE IN EUR NET]]+G29*E29</f>
        <v>89.019000000000005</v>
      </c>
      <c r="G29" s="10">
        <v>0.13400000000000001</v>
      </c>
      <c r="I29" s="6"/>
      <c r="J29" t="s">
        <v>13</v>
      </c>
    </row>
    <row r="30" spans="1:10" x14ac:dyDescent="0.25">
      <c r="A30">
        <v>1</v>
      </c>
      <c r="B30" t="s">
        <v>59</v>
      </c>
      <c r="C30" t="s">
        <v>46</v>
      </c>
      <c r="D30" s="8">
        <v>1099.566</v>
      </c>
      <c r="E30">
        <v>93.88</v>
      </c>
      <c r="F30" s="7">
        <f>Tabela110431067323245823232423245232342324235235810679[[#This Row],[PRICE IN EUR NET]]+G30*E30</f>
        <v>106.45992</v>
      </c>
      <c r="G30" s="10">
        <v>0.13400000000000001</v>
      </c>
      <c r="I30" s="6"/>
      <c r="J30" t="s">
        <v>13</v>
      </c>
    </row>
    <row r="31" spans="1:10" x14ac:dyDescent="0.25">
      <c r="A31">
        <v>1</v>
      </c>
      <c r="B31" t="s">
        <v>60</v>
      </c>
      <c r="C31" t="s">
        <v>47</v>
      </c>
      <c r="D31" s="8">
        <v>722.61</v>
      </c>
      <c r="E31">
        <v>72.66</v>
      </c>
      <c r="F31" s="7">
        <f>Tabela110431067323245823232423245232342324235235810679[[#This Row],[PRICE IN EUR NET]]+G31*E31</f>
        <v>82.396439999999998</v>
      </c>
      <c r="G31" s="10">
        <v>0.13400000000000001</v>
      </c>
      <c r="I31" s="6"/>
      <c r="J31" t="s">
        <v>13</v>
      </c>
    </row>
    <row r="32" spans="1:10" x14ac:dyDescent="0.25">
      <c r="A32">
        <v>1</v>
      </c>
      <c r="B32" t="s">
        <v>61</v>
      </c>
      <c r="C32" t="s">
        <v>48</v>
      </c>
      <c r="D32" s="8">
        <v>1013.3190000000001</v>
      </c>
      <c r="E32">
        <v>114.57</v>
      </c>
      <c r="F32" s="7">
        <f>Tabela110431067323245823232423245232342324235235810679[[#This Row],[PRICE IN EUR NET]]+G32*E32</f>
        <v>129.92238</v>
      </c>
      <c r="G32" s="10">
        <v>0.13400000000000001</v>
      </c>
      <c r="I32" s="6"/>
      <c r="J32" t="s">
        <v>12</v>
      </c>
    </row>
    <row r="33" spans="1:14" x14ac:dyDescent="0.25">
      <c r="A33">
        <v>1</v>
      </c>
      <c r="B33" t="s">
        <v>62</v>
      </c>
      <c r="C33" t="s">
        <v>49</v>
      </c>
      <c r="D33" s="8">
        <v>137.529</v>
      </c>
      <c r="E33">
        <v>28.64</v>
      </c>
      <c r="F33" s="7">
        <f>Tabela110431067323245823232423245232342324235235810679[[#This Row],[PRICE IN EUR NET]]+G33*E33</f>
        <v>32.477760000000004</v>
      </c>
      <c r="G33" s="10">
        <v>0.13400000000000001</v>
      </c>
      <c r="I33" s="6"/>
      <c r="J33" t="s">
        <v>13</v>
      </c>
    </row>
    <row r="34" spans="1:14" x14ac:dyDescent="0.25">
      <c r="A34">
        <v>1</v>
      </c>
      <c r="B34" t="s">
        <v>63</v>
      </c>
      <c r="C34" t="s">
        <v>50</v>
      </c>
      <c r="D34" s="8">
        <v>543.45600000000002</v>
      </c>
      <c r="E34">
        <v>56.22</v>
      </c>
      <c r="F34" s="7">
        <f>Tabela110431067323245823232423245232342324235235810679[[#This Row],[PRICE IN EUR NET]]+G34*E34</f>
        <v>63.753479999999996</v>
      </c>
      <c r="G34" s="10">
        <v>0.13400000000000001</v>
      </c>
      <c r="I34" s="6"/>
      <c r="J34" t="s">
        <v>13</v>
      </c>
    </row>
    <row r="35" spans="1:14" x14ac:dyDescent="0.25">
      <c r="A35">
        <v>1</v>
      </c>
      <c r="B35" t="s">
        <v>64</v>
      </c>
      <c r="C35" t="s">
        <v>51</v>
      </c>
      <c r="D35" s="8">
        <v>596.73599999999999</v>
      </c>
      <c r="E35">
        <v>56.22</v>
      </c>
      <c r="F35" s="7">
        <f>Tabela110431067323245823232423245232342324235235810679[[#This Row],[PRICE IN EUR NET]]+G35*E35</f>
        <v>63.753479999999996</v>
      </c>
      <c r="G35" s="10">
        <v>0.13400000000000001</v>
      </c>
      <c r="I35" s="6"/>
      <c r="J35" t="s">
        <v>13</v>
      </c>
    </row>
    <row r="36" spans="1:14" x14ac:dyDescent="0.25">
      <c r="A36">
        <v>1</v>
      </c>
      <c r="B36" t="s">
        <v>65</v>
      </c>
      <c r="C36" t="s">
        <v>52</v>
      </c>
      <c r="D36" s="8">
        <v>233.43299999999999</v>
      </c>
      <c r="E36">
        <v>28.64</v>
      </c>
      <c r="F36" s="7">
        <f>Tabela110431067323245823232423245232342324235235810679[[#This Row],[PRICE IN EUR NET]]+G36*E36</f>
        <v>32.477760000000004</v>
      </c>
      <c r="G36" s="10">
        <v>0.13400000000000001</v>
      </c>
      <c r="I36" s="6"/>
      <c r="J36" t="s">
        <v>14</v>
      </c>
    </row>
    <row r="37" spans="1:14" x14ac:dyDescent="0.25">
      <c r="A37">
        <v>1</v>
      </c>
      <c r="B37" t="s">
        <v>66</v>
      </c>
      <c r="C37" t="s">
        <v>53</v>
      </c>
      <c r="D37" s="8">
        <v>335.66399999999999</v>
      </c>
      <c r="E37">
        <v>38.19</v>
      </c>
      <c r="F37" s="7">
        <f>Tabela110431067323245823232423245232342324235235810679[[#This Row],[PRICE IN EUR NET]]+G37*E37</f>
        <v>43.307459999999999</v>
      </c>
      <c r="G37" s="10">
        <v>0.13400000000000001</v>
      </c>
      <c r="I37" s="6"/>
      <c r="J37" t="s">
        <v>14</v>
      </c>
    </row>
    <row r="38" spans="1:14" x14ac:dyDescent="0.25">
      <c r="A38">
        <v>1</v>
      </c>
      <c r="B38" t="s">
        <v>67</v>
      </c>
      <c r="C38" t="s">
        <v>54</v>
      </c>
      <c r="D38" s="8">
        <v>2092.9050000000002</v>
      </c>
      <c r="E38">
        <v>167.08</v>
      </c>
      <c r="F38" s="7">
        <f>Tabela110431067323245823232423245232342324235235810679[[#This Row],[PRICE IN EUR NET]]+G38*E38</f>
        <v>189.46872000000002</v>
      </c>
      <c r="G38" s="10">
        <v>0.13400000000000001</v>
      </c>
      <c r="I38" s="6"/>
      <c r="J38" t="s">
        <v>13</v>
      </c>
    </row>
    <row r="39" spans="1:14" x14ac:dyDescent="0.25">
      <c r="A39">
        <v>1</v>
      </c>
      <c r="B39" t="s">
        <v>68</v>
      </c>
      <c r="C39" t="s">
        <v>55</v>
      </c>
      <c r="D39" s="8">
        <v>402.93</v>
      </c>
      <c r="E39">
        <v>47.74</v>
      </c>
      <c r="F39" s="7">
        <f>Tabela110431067323245823232423245232342324235235810679[[#This Row],[PRICE IN EUR NET]]+G39*E39</f>
        <v>54.137160000000002</v>
      </c>
      <c r="G39" s="10">
        <v>0.13400000000000001</v>
      </c>
      <c r="I39" s="6"/>
      <c r="J39" t="s">
        <v>13</v>
      </c>
    </row>
    <row r="40" spans="1:14" x14ac:dyDescent="0.25">
      <c r="A40">
        <v>1</v>
      </c>
      <c r="B40" t="s">
        <v>69</v>
      </c>
      <c r="C40" t="s">
        <v>56</v>
      </c>
      <c r="D40" s="8">
        <v>111.88800000000001</v>
      </c>
      <c r="E40">
        <v>28.64</v>
      </c>
      <c r="F40" s="7">
        <f>Tabela110431067323245823232423245232342324235235810679[[#This Row],[PRICE IN EUR NET]]+G40*E40</f>
        <v>32.477760000000004</v>
      </c>
      <c r="G40" s="10">
        <v>0.13400000000000001</v>
      </c>
      <c r="I40" s="6"/>
      <c r="J40" t="s">
        <v>13</v>
      </c>
    </row>
    <row r="41" spans="1:14" x14ac:dyDescent="0.25">
      <c r="A41">
        <v>1</v>
      </c>
      <c r="B41" t="s">
        <v>70</v>
      </c>
      <c r="C41" t="s">
        <v>57</v>
      </c>
      <c r="D41" s="8">
        <v>173.42</v>
      </c>
      <c r="E41">
        <v>103.92</v>
      </c>
      <c r="F41" s="7">
        <f>Tabela110431067323245823232423245232342324235235810679[[#This Row],[PRICE IN EUR NET]]+G41*E41</f>
        <v>117.84528</v>
      </c>
      <c r="G41" s="10">
        <v>0.13400000000000001</v>
      </c>
      <c r="I41" s="6"/>
      <c r="J41" t="s">
        <v>15</v>
      </c>
      <c r="K41" s="6" t="s">
        <v>301</v>
      </c>
      <c r="L41" s="6"/>
      <c r="M41" s="6"/>
      <c r="N41" s="6"/>
    </row>
    <row r="42" spans="1:14" x14ac:dyDescent="0.25">
      <c r="B42" s="12"/>
      <c r="D42" s="13"/>
      <c r="E42" s="14"/>
      <c r="F42" s="7"/>
      <c r="G42" s="10"/>
    </row>
    <row r="43" spans="1:14" x14ac:dyDescent="0.25">
      <c r="A43" s="2" t="s">
        <v>5</v>
      </c>
      <c r="B43" s="2" t="s">
        <v>6</v>
      </c>
      <c r="C43" s="2" t="s">
        <v>7</v>
      </c>
    </row>
    <row r="44" spans="1:14" x14ac:dyDescent="0.25">
      <c r="A44" s="4">
        <f>SUM(Tabela110431067323245823232423245232342324235235810679[WITH FUEL ADD])</f>
        <v>1037.4965999999999</v>
      </c>
      <c r="B44" s="3">
        <v>4.3696999999999999</v>
      </c>
      <c r="C44" s="5">
        <f>A44*B44</f>
        <v>4533.5488930199999</v>
      </c>
    </row>
    <row r="46" spans="1:14" x14ac:dyDescent="0.25">
      <c r="A46" s="4"/>
      <c r="B46" s="3"/>
      <c r="C46" s="5"/>
    </row>
    <row r="47" spans="1:14" x14ac:dyDescent="0.25">
      <c r="A47" s="1" t="s">
        <v>71</v>
      </c>
    </row>
    <row r="49" spans="1:10" x14ac:dyDescent="0.25">
      <c r="A49" t="s">
        <v>0</v>
      </c>
      <c r="B49" t="s">
        <v>9</v>
      </c>
      <c r="C49" t="s">
        <v>1</v>
      </c>
      <c r="D49" t="s">
        <v>2</v>
      </c>
      <c r="E49" s="8" t="s">
        <v>3</v>
      </c>
      <c r="F49" t="s">
        <v>8</v>
      </c>
      <c r="G49" t="s">
        <v>4</v>
      </c>
    </row>
    <row r="50" spans="1:10" x14ac:dyDescent="0.25">
      <c r="A50">
        <v>1</v>
      </c>
      <c r="B50" t="s">
        <v>94</v>
      </c>
      <c r="C50" t="s">
        <v>72</v>
      </c>
      <c r="D50" s="8">
        <v>447.55200000000002</v>
      </c>
      <c r="E50">
        <v>47.74</v>
      </c>
      <c r="F50" s="7">
        <f>Tabela1104310673232458232324232452323423242352358106793[[#This Row],[PRICE IN EUR NET]]+G50*E50</f>
        <v>54.137160000000002</v>
      </c>
      <c r="G50" s="10">
        <v>0.13400000000000001</v>
      </c>
      <c r="I50" s="6"/>
      <c r="J50" t="s">
        <v>14</v>
      </c>
    </row>
    <row r="51" spans="1:10" x14ac:dyDescent="0.25">
      <c r="A51">
        <v>1</v>
      </c>
      <c r="B51" t="s">
        <v>95</v>
      </c>
      <c r="C51" t="s">
        <v>73</v>
      </c>
      <c r="D51" s="8">
        <v>423.57600000000002</v>
      </c>
      <c r="E51">
        <v>52.51</v>
      </c>
      <c r="F51" s="7">
        <f>Tabela1104310673232458232324232452323423242352358106793[[#This Row],[PRICE IN EUR NET]]+G51*E51</f>
        <v>59.546340000000001</v>
      </c>
      <c r="G51" s="10">
        <v>0.13400000000000001</v>
      </c>
      <c r="I51" s="6"/>
      <c r="J51" t="s">
        <v>12</v>
      </c>
    </row>
    <row r="52" spans="1:10" x14ac:dyDescent="0.25">
      <c r="A52">
        <v>1</v>
      </c>
      <c r="B52" t="s">
        <v>96</v>
      </c>
      <c r="C52" t="s">
        <v>74</v>
      </c>
      <c r="D52" s="8">
        <v>971.69400000000007</v>
      </c>
      <c r="E52">
        <v>105.02</v>
      </c>
      <c r="F52" s="7">
        <f>Tabela1104310673232458232324232452323423242352358106793[[#This Row],[PRICE IN EUR NET]]+G52*E52</f>
        <v>119.09268</v>
      </c>
      <c r="G52" s="10">
        <v>0.13400000000000001</v>
      </c>
      <c r="I52" s="6"/>
      <c r="J52" t="s">
        <v>12</v>
      </c>
    </row>
    <row r="53" spans="1:10" x14ac:dyDescent="0.25">
      <c r="A53">
        <v>1</v>
      </c>
      <c r="B53" t="s">
        <v>97</v>
      </c>
      <c r="C53" t="s">
        <v>75</v>
      </c>
      <c r="D53" s="8">
        <v>575.42399999999998</v>
      </c>
      <c r="E53">
        <v>62.06</v>
      </c>
      <c r="F53" s="7">
        <f>Tabela1104310673232458232324232452323423242352358106793[[#This Row],[PRICE IN EUR NET]]+G53*E53</f>
        <v>70.376040000000003</v>
      </c>
      <c r="G53" s="10">
        <v>0.13400000000000001</v>
      </c>
      <c r="I53" s="6"/>
      <c r="J53" t="s">
        <v>12</v>
      </c>
    </row>
    <row r="54" spans="1:10" x14ac:dyDescent="0.25">
      <c r="A54">
        <v>1</v>
      </c>
      <c r="B54" t="s">
        <v>98</v>
      </c>
      <c r="C54" t="s">
        <v>76</v>
      </c>
      <c r="D54" s="8">
        <v>302.697</v>
      </c>
      <c r="E54">
        <v>47.74</v>
      </c>
      <c r="F54" s="7">
        <f>Tabela1104310673232458232324232452323423242352358106793[[#This Row],[PRICE IN EUR NET]]+G54*E54</f>
        <v>54.137160000000002</v>
      </c>
      <c r="G54" s="10">
        <v>0.13400000000000001</v>
      </c>
      <c r="I54" s="6"/>
      <c r="J54" t="s">
        <v>12</v>
      </c>
    </row>
    <row r="55" spans="1:10" x14ac:dyDescent="0.25">
      <c r="A55">
        <v>1</v>
      </c>
      <c r="B55" t="s">
        <v>99</v>
      </c>
      <c r="C55" t="s">
        <v>77</v>
      </c>
      <c r="D55" s="8">
        <v>119.88</v>
      </c>
      <c r="E55">
        <v>42.96</v>
      </c>
      <c r="F55" s="7">
        <f>Tabela1104310673232458232324232452323423242352358106793[[#This Row],[PRICE IN EUR NET]]+G55*E55</f>
        <v>48.716639999999998</v>
      </c>
      <c r="G55" s="10">
        <v>0.13400000000000001</v>
      </c>
      <c r="I55" s="6"/>
      <c r="J55" t="s">
        <v>12</v>
      </c>
    </row>
    <row r="56" spans="1:10" x14ac:dyDescent="0.25">
      <c r="A56">
        <v>1</v>
      </c>
      <c r="B56" t="s">
        <v>100</v>
      </c>
      <c r="C56" t="s">
        <v>78</v>
      </c>
      <c r="D56" s="8">
        <v>215.78400000000002</v>
      </c>
      <c r="E56">
        <v>42.96</v>
      </c>
      <c r="F56" s="7">
        <f>Tabela1104310673232458232324232452323423242352358106793[[#This Row],[PRICE IN EUR NET]]+G56*E56</f>
        <v>48.716639999999998</v>
      </c>
      <c r="G56" s="10">
        <v>0.13400000000000001</v>
      </c>
      <c r="I56" s="6"/>
      <c r="J56" t="s">
        <v>12</v>
      </c>
    </row>
    <row r="57" spans="1:10" x14ac:dyDescent="0.25">
      <c r="A57">
        <v>1</v>
      </c>
      <c r="B57" t="s">
        <v>101</v>
      </c>
      <c r="C57" t="s">
        <v>79</v>
      </c>
      <c r="D57" s="8">
        <v>215.78400000000002</v>
      </c>
      <c r="E57">
        <v>28.64</v>
      </c>
      <c r="F57" s="7">
        <f>Tabela1104310673232458232324232452323423242352358106793[[#This Row],[PRICE IN EUR NET]]+G57*E57</f>
        <v>32.477760000000004</v>
      </c>
      <c r="G57" s="10">
        <v>0.13400000000000001</v>
      </c>
      <c r="I57" s="6"/>
      <c r="J57" t="s">
        <v>13</v>
      </c>
    </row>
    <row r="58" spans="1:10" x14ac:dyDescent="0.25">
      <c r="A58">
        <v>1</v>
      </c>
      <c r="B58" t="s">
        <v>102</v>
      </c>
      <c r="C58" t="s">
        <v>80</v>
      </c>
      <c r="D58" s="8">
        <v>228.43800000000002</v>
      </c>
      <c r="E58">
        <v>42.96</v>
      </c>
      <c r="F58" s="7">
        <f>Tabela1104310673232458232324232452323423242352358106793[[#This Row],[PRICE IN EUR NET]]+G58*E58</f>
        <v>48.716639999999998</v>
      </c>
      <c r="G58" s="10">
        <v>0.13400000000000001</v>
      </c>
      <c r="I58" s="6"/>
      <c r="J58" t="s">
        <v>12</v>
      </c>
    </row>
    <row r="59" spans="1:10" x14ac:dyDescent="0.25">
      <c r="A59">
        <v>1</v>
      </c>
      <c r="B59" t="s">
        <v>103</v>
      </c>
      <c r="C59" t="s">
        <v>81</v>
      </c>
      <c r="D59" s="8">
        <v>196.47</v>
      </c>
      <c r="E59">
        <v>42.96</v>
      </c>
      <c r="F59" s="7">
        <f>Tabela1104310673232458232324232452323423242352358106793[[#This Row],[PRICE IN EUR NET]]+G59*E59</f>
        <v>48.716639999999998</v>
      </c>
      <c r="G59" s="10">
        <v>0.13400000000000001</v>
      </c>
      <c r="I59" s="6"/>
      <c r="J59" t="s">
        <v>12</v>
      </c>
    </row>
    <row r="60" spans="1:10" x14ac:dyDescent="0.25">
      <c r="A60">
        <v>1</v>
      </c>
      <c r="B60" t="s">
        <v>104</v>
      </c>
      <c r="C60" t="s">
        <v>82</v>
      </c>
      <c r="D60" s="8">
        <v>167.83199999999999</v>
      </c>
      <c r="E60">
        <v>28.64</v>
      </c>
      <c r="F60" s="7">
        <f>Tabela1104310673232458232324232452323423242352358106793[[#This Row],[PRICE IN EUR NET]]+G60*E60</f>
        <v>32.477760000000004</v>
      </c>
      <c r="G60" s="10">
        <v>0.13400000000000001</v>
      </c>
      <c r="I60" s="6"/>
      <c r="J60" t="s">
        <v>14</v>
      </c>
    </row>
    <row r="61" spans="1:10" x14ac:dyDescent="0.25">
      <c r="A61">
        <v>1</v>
      </c>
      <c r="B61" t="s">
        <v>105</v>
      </c>
      <c r="C61" t="s">
        <v>83</v>
      </c>
      <c r="D61" s="8">
        <v>492.17399999999998</v>
      </c>
      <c r="E61">
        <v>52.51</v>
      </c>
      <c r="F61" s="7">
        <f>Tabela1104310673232458232324232452323423242352358106793[[#This Row],[PRICE IN EUR NET]]+G61*E61</f>
        <v>59.546340000000001</v>
      </c>
      <c r="G61" s="10">
        <v>0.13400000000000001</v>
      </c>
      <c r="I61" s="6"/>
      <c r="J61" t="s">
        <v>12</v>
      </c>
    </row>
    <row r="62" spans="1:10" x14ac:dyDescent="0.25">
      <c r="A62">
        <v>1</v>
      </c>
      <c r="B62" t="s">
        <v>106</v>
      </c>
      <c r="C62" t="s">
        <v>84</v>
      </c>
      <c r="D62" s="8">
        <v>221.77800000000002</v>
      </c>
      <c r="E62">
        <v>42.96</v>
      </c>
      <c r="F62" s="7">
        <f>Tabela1104310673232458232324232452323423242352358106793[[#This Row],[PRICE IN EUR NET]]+G62*E62</f>
        <v>48.716639999999998</v>
      </c>
      <c r="G62" s="10">
        <v>0.13400000000000001</v>
      </c>
      <c r="I62" s="6"/>
      <c r="J62" t="s">
        <v>12</v>
      </c>
    </row>
    <row r="63" spans="1:10" x14ac:dyDescent="0.25">
      <c r="A63">
        <v>1</v>
      </c>
      <c r="B63" t="s">
        <v>107</v>
      </c>
      <c r="C63" t="s">
        <v>85</v>
      </c>
      <c r="D63" s="8">
        <v>315.351</v>
      </c>
      <c r="E63">
        <v>38.19</v>
      </c>
      <c r="F63" s="7">
        <f>Tabela1104310673232458232324232452323423242352358106793[[#This Row],[PRICE IN EUR NET]]+G63*E63</f>
        <v>43.307459999999999</v>
      </c>
      <c r="G63" s="10">
        <v>0.13400000000000001</v>
      </c>
      <c r="I63" s="6"/>
      <c r="J63" t="s">
        <v>13</v>
      </c>
    </row>
    <row r="64" spans="1:10" x14ac:dyDescent="0.25">
      <c r="A64">
        <v>1</v>
      </c>
      <c r="B64" t="s">
        <v>108</v>
      </c>
      <c r="C64" t="s">
        <v>86</v>
      </c>
      <c r="D64" s="8">
        <v>1507.8239999999998</v>
      </c>
      <c r="E64">
        <v>128.88999999999999</v>
      </c>
      <c r="F64" s="7">
        <f>Tabela1104310673232458232324232452323423242352358106793[[#This Row],[PRICE IN EUR NET]]+G64*E64</f>
        <v>146.16125999999997</v>
      </c>
      <c r="G64" s="10">
        <v>0.13400000000000001</v>
      </c>
      <c r="I64" s="6"/>
      <c r="J64" t="s">
        <v>13</v>
      </c>
    </row>
    <row r="65" spans="1:10" x14ac:dyDescent="0.25">
      <c r="A65">
        <v>1</v>
      </c>
      <c r="B65" t="s">
        <v>109</v>
      </c>
      <c r="C65" t="s">
        <v>87</v>
      </c>
      <c r="D65" s="8">
        <v>409.25700000000001</v>
      </c>
      <c r="E65">
        <v>47.74</v>
      </c>
      <c r="F65" s="7">
        <f>Tabela1104310673232458232324232452323423242352358106793[[#This Row],[PRICE IN EUR NET]]+G65*E65</f>
        <v>54.137160000000002</v>
      </c>
      <c r="G65" s="10">
        <v>0.13400000000000001</v>
      </c>
      <c r="I65" s="6"/>
      <c r="J65" t="s">
        <v>13</v>
      </c>
    </row>
    <row r="66" spans="1:10" x14ac:dyDescent="0.25">
      <c r="A66">
        <v>1</v>
      </c>
      <c r="B66" t="s">
        <v>110</v>
      </c>
      <c r="C66" t="s">
        <v>88</v>
      </c>
      <c r="D66" s="8">
        <v>895.10400000000004</v>
      </c>
      <c r="E66">
        <v>78.5</v>
      </c>
      <c r="F66" s="7">
        <f>Tabela1104310673232458232324232452323423242352358106793[[#This Row],[PRICE IN EUR NET]]+G66*E66</f>
        <v>89.019000000000005</v>
      </c>
      <c r="G66" s="10">
        <v>0.13400000000000001</v>
      </c>
      <c r="I66" s="6"/>
      <c r="J66" t="s">
        <v>13</v>
      </c>
    </row>
    <row r="67" spans="1:10" x14ac:dyDescent="0.25">
      <c r="A67">
        <v>1</v>
      </c>
      <c r="B67" t="s">
        <v>111</v>
      </c>
      <c r="C67" t="s">
        <v>89</v>
      </c>
      <c r="D67" s="8">
        <v>11.988</v>
      </c>
      <c r="E67">
        <v>9.5500000000000007</v>
      </c>
      <c r="F67" s="7">
        <f>Tabela1104310673232458232324232452323423242352358106793[[#This Row],[PRICE IN EUR NET]]+G67*E67</f>
        <v>10.829700000000001</v>
      </c>
      <c r="G67" s="10">
        <v>0.13400000000000001</v>
      </c>
      <c r="I67" s="6"/>
      <c r="J67" t="s">
        <v>13</v>
      </c>
    </row>
    <row r="68" spans="1:10" x14ac:dyDescent="0.25">
      <c r="A68">
        <v>1</v>
      </c>
      <c r="B68" t="s">
        <v>112</v>
      </c>
      <c r="C68" t="s">
        <v>90</v>
      </c>
      <c r="D68" s="8">
        <v>1078.2539999999999</v>
      </c>
      <c r="E68">
        <v>93.88</v>
      </c>
      <c r="F68" s="7">
        <f>Tabela1104310673232458232324232452323423242352358106793[[#This Row],[PRICE IN EUR NET]]+G68*E68</f>
        <v>106.45992</v>
      </c>
      <c r="G68" s="10">
        <v>0.13400000000000001</v>
      </c>
      <c r="I68" s="6"/>
      <c r="J68" t="s">
        <v>13</v>
      </c>
    </row>
    <row r="69" spans="1:10" x14ac:dyDescent="0.25">
      <c r="A69">
        <v>1</v>
      </c>
      <c r="B69" t="s">
        <v>113</v>
      </c>
      <c r="C69" t="s">
        <v>91</v>
      </c>
      <c r="D69" s="8">
        <v>1045.287</v>
      </c>
      <c r="E69">
        <v>93.88</v>
      </c>
      <c r="F69" s="7">
        <f>Tabela1104310673232458232324232452323423242352358106793[[#This Row],[PRICE IN EUR NET]]+G69*E69</f>
        <v>106.45992</v>
      </c>
      <c r="G69" s="10">
        <v>0.13400000000000001</v>
      </c>
      <c r="I69" s="6"/>
      <c r="J69" t="s">
        <v>14</v>
      </c>
    </row>
    <row r="70" spans="1:10" x14ac:dyDescent="0.25">
      <c r="A70">
        <v>1</v>
      </c>
      <c r="B70" t="s">
        <v>114</v>
      </c>
      <c r="C70" t="s">
        <v>92</v>
      </c>
      <c r="D70" s="8">
        <v>113.55300000000001</v>
      </c>
      <c r="E70">
        <v>28.64</v>
      </c>
      <c r="F70" s="7">
        <f>Tabela1104310673232458232324232452323423242352358106793[[#This Row],[PRICE IN EUR NET]]+G70*E70</f>
        <v>32.477760000000004</v>
      </c>
      <c r="G70" s="10">
        <v>0.13400000000000001</v>
      </c>
      <c r="I70" s="6"/>
      <c r="J70" t="s">
        <v>14</v>
      </c>
    </row>
    <row r="71" spans="1:10" x14ac:dyDescent="0.25">
      <c r="A71">
        <v>1</v>
      </c>
      <c r="B71" t="s">
        <v>115</v>
      </c>
      <c r="C71" t="s">
        <v>93</v>
      </c>
      <c r="D71" s="8">
        <v>275.72399999999999</v>
      </c>
      <c r="E71">
        <v>28.64</v>
      </c>
      <c r="F71" s="7">
        <f>Tabela1104310673232458232324232452323423242352358106793[[#This Row],[PRICE IN EUR NET]]+G71*E71</f>
        <v>32.477760000000004</v>
      </c>
      <c r="G71" s="10">
        <v>0.13400000000000001</v>
      </c>
      <c r="I71" s="6"/>
      <c r="J71" t="s">
        <v>13</v>
      </c>
    </row>
    <row r="72" spans="1:10" x14ac:dyDescent="0.25">
      <c r="B72" s="12"/>
      <c r="D72" s="13"/>
      <c r="E72" s="14"/>
      <c r="F72" s="7"/>
      <c r="G72" s="10"/>
    </row>
    <row r="73" spans="1:10" x14ac:dyDescent="0.25">
      <c r="A73" s="2" t="s">
        <v>5</v>
      </c>
      <c r="B73" s="2" t="s">
        <v>6</v>
      </c>
      <c r="C73" s="2" t="s">
        <v>7</v>
      </c>
    </row>
    <row r="74" spans="1:10" x14ac:dyDescent="0.25">
      <c r="A74" s="4">
        <f>SUM(Tabela1104310673232458232324232452323423242352358106793[WITH FUEL ADD])</f>
        <v>1346.7043799999999</v>
      </c>
      <c r="B74" s="3">
        <v>4.3754999999999997</v>
      </c>
      <c r="C74" s="5">
        <f>A74*B74</f>
        <v>5892.5050146899994</v>
      </c>
    </row>
    <row r="76" spans="1:10" x14ac:dyDescent="0.25">
      <c r="A76" s="4"/>
      <c r="B76" s="3"/>
      <c r="C76" s="5"/>
    </row>
    <row r="77" spans="1:10" x14ac:dyDescent="0.25">
      <c r="A77" s="1" t="s">
        <v>116</v>
      </c>
    </row>
    <row r="79" spans="1:10" x14ac:dyDescent="0.25">
      <c r="A79" t="s">
        <v>0</v>
      </c>
      <c r="B79" t="s">
        <v>9</v>
      </c>
      <c r="C79" t="s">
        <v>1</v>
      </c>
      <c r="D79" t="s">
        <v>2</v>
      </c>
      <c r="E79" s="8" t="s">
        <v>3</v>
      </c>
      <c r="F79" t="s">
        <v>8</v>
      </c>
      <c r="G79" t="s">
        <v>4</v>
      </c>
    </row>
    <row r="80" spans="1:10" x14ac:dyDescent="0.25">
      <c r="A80">
        <v>1</v>
      </c>
      <c r="B80" t="s">
        <v>144</v>
      </c>
      <c r="C80" t="s">
        <v>117</v>
      </c>
      <c r="D80" s="8">
        <v>241.42499999999998</v>
      </c>
      <c r="E80">
        <v>42.96</v>
      </c>
      <c r="F80" s="7">
        <f>Tabela11043106732324582323242324523234232423523581067932[[#This Row],[PRICE IN EUR NET]]+G80*E80</f>
        <v>48.716639999999998</v>
      </c>
      <c r="G80" s="10">
        <v>0.13400000000000001</v>
      </c>
      <c r="I80" s="6"/>
      <c r="J80" t="s">
        <v>12</v>
      </c>
    </row>
    <row r="81" spans="1:10" x14ac:dyDescent="0.25">
      <c r="A81">
        <v>1</v>
      </c>
      <c r="B81" t="s">
        <v>145</v>
      </c>
      <c r="C81" t="s">
        <v>118</v>
      </c>
      <c r="D81" s="8">
        <v>148.518</v>
      </c>
      <c r="E81">
        <v>42.96</v>
      </c>
      <c r="F81" s="7">
        <f>Tabela11043106732324582323242324523234232423523581067932[[#This Row],[PRICE IN EUR NET]]+G81*E81</f>
        <v>48.716639999999998</v>
      </c>
      <c r="G81" s="10">
        <v>0.13400000000000001</v>
      </c>
      <c r="I81" s="6"/>
      <c r="J81" t="s">
        <v>12</v>
      </c>
    </row>
    <row r="82" spans="1:10" x14ac:dyDescent="0.25">
      <c r="A82">
        <v>1</v>
      </c>
      <c r="B82" t="s">
        <v>146</v>
      </c>
      <c r="C82" t="s">
        <v>119</v>
      </c>
      <c r="D82" s="8">
        <v>36.630000000000003</v>
      </c>
      <c r="E82">
        <v>11.67</v>
      </c>
      <c r="F82" s="7">
        <f>Tabela11043106732324582323242324523234232423523581067932[[#This Row],[PRICE IN EUR NET]]+G82*E82</f>
        <v>13.233779999999999</v>
      </c>
      <c r="G82" s="10">
        <v>0.13400000000000001</v>
      </c>
      <c r="I82" s="6"/>
      <c r="J82" t="s">
        <v>12</v>
      </c>
    </row>
    <row r="83" spans="1:10" x14ac:dyDescent="0.25">
      <c r="A83">
        <v>1</v>
      </c>
      <c r="B83" t="s">
        <v>147</v>
      </c>
      <c r="C83" t="s">
        <v>120</v>
      </c>
      <c r="D83" s="8">
        <v>423.57600000000002</v>
      </c>
      <c r="E83">
        <v>47.74</v>
      </c>
      <c r="F83" s="7">
        <f>Tabela11043106732324582323242324523234232423523581067932[[#This Row],[PRICE IN EUR NET]]+G83*E83</f>
        <v>54.137160000000002</v>
      </c>
      <c r="G83" s="10">
        <v>0.13400000000000001</v>
      </c>
      <c r="I83" s="6"/>
      <c r="J83" t="s">
        <v>13</v>
      </c>
    </row>
    <row r="84" spans="1:10" x14ac:dyDescent="0.25">
      <c r="A84">
        <v>1</v>
      </c>
      <c r="B84" t="s">
        <v>148</v>
      </c>
      <c r="C84" t="s">
        <v>121</v>
      </c>
      <c r="D84" s="8">
        <v>396.27</v>
      </c>
      <c r="E84">
        <v>38.19</v>
      </c>
      <c r="F84" s="7">
        <f>Tabela11043106732324582323242324523234232423523581067932[[#This Row],[PRICE IN EUR NET]]+G84*E84</f>
        <v>43.307459999999999</v>
      </c>
      <c r="G84" s="10">
        <v>0.13400000000000001</v>
      </c>
      <c r="I84" s="6"/>
      <c r="J84" t="s">
        <v>13</v>
      </c>
    </row>
    <row r="85" spans="1:10" x14ac:dyDescent="0.25">
      <c r="A85">
        <v>1</v>
      </c>
      <c r="B85" t="s">
        <v>149</v>
      </c>
      <c r="C85" t="s">
        <v>122</v>
      </c>
      <c r="D85" s="8">
        <v>231.76799999999997</v>
      </c>
      <c r="E85">
        <v>42.96</v>
      </c>
      <c r="F85" s="7">
        <f>Tabela11043106732324582323242324523234232423523581067932[[#This Row],[PRICE IN EUR NET]]+G85*E85</f>
        <v>48.716639999999998</v>
      </c>
      <c r="G85" s="10">
        <v>0.13400000000000001</v>
      </c>
      <c r="I85" s="6"/>
      <c r="J85" t="s">
        <v>12</v>
      </c>
    </row>
    <row r="86" spans="1:10" x14ac:dyDescent="0.25">
      <c r="A86">
        <v>1</v>
      </c>
      <c r="B86" t="s">
        <v>150</v>
      </c>
      <c r="C86" t="s">
        <v>123</v>
      </c>
      <c r="D86" s="8">
        <v>530.80200000000002</v>
      </c>
      <c r="E86">
        <v>62.06</v>
      </c>
      <c r="F86" s="7">
        <f>Tabela11043106732324582323242324523234232423523581067932[[#This Row],[PRICE IN EUR NET]]+G86*E86</f>
        <v>70.376040000000003</v>
      </c>
      <c r="G86" s="10">
        <v>0.13400000000000001</v>
      </c>
      <c r="I86" s="6"/>
      <c r="J86" t="s">
        <v>12</v>
      </c>
    </row>
    <row r="87" spans="1:10" x14ac:dyDescent="0.25">
      <c r="A87">
        <v>1</v>
      </c>
      <c r="B87" t="s">
        <v>151</v>
      </c>
      <c r="C87" t="s">
        <v>124</v>
      </c>
      <c r="D87" s="8">
        <v>43.956000000000003</v>
      </c>
      <c r="E87">
        <v>19.09</v>
      </c>
      <c r="F87" s="7">
        <f>Tabela11043106732324582323242324523234232423523581067932[[#This Row],[PRICE IN EUR NET]]+G87*E87</f>
        <v>21.648060000000001</v>
      </c>
      <c r="G87" s="10">
        <v>0.13400000000000001</v>
      </c>
      <c r="I87" s="6"/>
      <c r="J87" t="s">
        <v>12</v>
      </c>
    </row>
    <row r="88" spans="1:10" x14ac:dyDescent="0.25">
      <c r="A88">
        <v>1</v>
      </c>
      <c r="B88" t="s">
        <v>152</v>
      </c>
      <c r="C88" t="s">
        <v>125</v>
      </c>
      <c r="D88" s="8">
        <v>319.68</v>
      </c>
      <c r="E88">
        <v>47.74</v>
      </c>
      <c r="F88" s="7">
        <f>Tabela11043106732324582323242324523234232423523581067932[[#This Row],[PRICE IN EUR NET]]+G88*E88</f>
        <v>54.137160000000002</v>
      </c>
      <c r="G88" s="10">
        <v>0.13400000000000001</v>
      </c>
      <c r="I88" s="6"/>
      <c r="J88" t="s">
        <v>12</v>
      </c>
    </row>
    <row r="89" spans="1:10" x14ac:dyDescent="0.25">
      <c r="A89">
        <v>1</v>
      </c>
      <c r="B89" t="s">
        <v>153</v>
      </c>
      <c r="C89" t="s">
        <v>126</v>
      </c>
      <c r="D89" s="8">
        <v>607.39200000000005</v>
      </c>
      <c r="E89">
        <v>66.83</v>
      </c>
      <c r="F89" s="7">
        <f>Tabela11043106732324582323242324523234232423523581067932[[#This Row],[PRICE IN EUR NET]]+G89*E89</f>
        <v>75.785219999999995</v>
      </c>
      <c r="G89" s="10">
        <v>0.13400000000000001</v>
      </c>
      <c r="I89" s="6"/>
      <c r="J89" t="s">
        <v>12</v>
      </c>
    </row>
    <row r="90" spans="1:10" x14ac:dyDescent="0.25">
      <c r="A90">
        <v>1</v>
      </c>
      <c r="B90" t="s">
        <v>154</v>
      </c>
      <c r="C90" t="s">
        <v>127</v>
      </c>
      <c r="D90" s="8">
        <v>55.944000000000003</v>
      </c>
      <c r="E90">
        <v>15.91</v>
      </c>
      <c r="F90" s="7">
        <f>Tabela11043106732324582323242324523234232423523581067932[[#This Row],[PRICE IN EUR NET]]+G90*E90</f>
        <v>18.04194</v>
      </c>
      <c r="G90" s="10">
        <v>0.13400000000000001</v>
      </c>
      <c r="I90" s="6"/>
      <c r="J90" t="s">
        <v>13</v>
      </c>
    </row>
    <row r="91" spans="1:10" x14ac:dyDescent="0.25">
      <c r="A91">
        <v>1</v>
      </c>
      <c r="B91" t="s">
        <v>155</v>
      </c>
      <c r="C91" t="s">
        <v>128</v>
      </c>
      <c r="D91" s="8">
        <v>287.71199999999999</v>
      </c>
      <c r="E91">
        <v>28.64</v>
      </c>
      <c r="F91" s="7">
        <f>Tabela11043106732324582323242324523234232423523581067932[[#This Row],[PRICE IN EUR NET]]+G91*E91</f>
        <v>32.477760000000004</v>
      </c>
      <c r="G91" s="10">
        <v>0.13400000000000001</v>
      </c>
      <c r="I91" s="6"/>
      <c r="J91" t="s">
        <v>13</v>
      </c>
    </row>
    <row r="92" spans="1:10" x14ac:dyDescent="0.25">
      <c r="A92">
        <v>1</v>
      </c>
      <c r="B92" t="s">
        <v>156</v>
      </c>
      <c r="C92" t="s">
        <v>129</v>
      </c>
      <c r="D92" s="8">
        <v>565.101</v>
      </c>
      <c r="E92">
        <v>56.22</v>
      </c>
      <c r="F92" s="7">
        <f>Tabela11043106732324582323242324523234232423523581067932[[#This Row],[PRICE IN EUR NET]]+G92*E92</f>
        <v>63.753479999999996</v>
      </c>
      <c r="G92" s="10">
        <v>0.13400000000000001</v>
      </c>
      <c r="I92" s="6"/>
      <c r="J92" t="s">
        <v>13</v>
      </c>
    </row>
    <row r="93" spans="1:10" x14ac:dyDescent="0.25">
      <c r="A93">
        <v>1</v>
      </c>
      <c r="B93" t="s">
        <v>157</v>
      </c>
      <c r="C93" t="s">
        <v>130</v>
      </c>
      <c r="D93" s="8">
        <v>20.978999999999999</v>
      </c>
      <c r="E93">
        <v>9.5500000000000007</v>
      </c>
      <c r="F93" s="7">
        <f>Tabela11043106732324582323242324523234232423523581067932[[#This Row],[PRICE IN EUR NET]]+G93*E93</f>
        <v>10.829700000000001</v>
      </c>
      <c r="G93" s="10">
        <v>0.13400000000000001</v>
      </c>
      <c r="I93" s="6"/>
      <c r="J93" t="s">
        <v>13</v>
      </c>
    </row>
    <row r="94" spans="1:10" x14ac:dyDescent="0.25">
      <c r="A94">
        <v>1</v>
      </c>
      <c r="B94" t="s">
        <v>158</v>
      </c>
      <c r="C94" t="s">
        <v>131</v>
      </c>
      <c r="D94" s="8">
        <v>1412.9190000000001</v>
      </c>
      <c r="E94">
        <v>124.11</v>
      </c>
      <c r="F94" s="7">
        <f>Tabela11043106732324582323242324523234232423523581067932[[#This Row],[PRICE IN EUR NET]]+G94*E94</f>
        <v>140.74073999999999</v>
      </c>
      <c r="G94" s="10">
        <v>0.13400000000000001</v>
      </c>
      <c r="I94" s="6"/>
      <c r="J94" t="s">
        <v>13</v>
      </c>
    </row>
    <row r="95" spans="1:10" x14ac:dyDescent="0.25">
      <c r="A95">
        <v>1</v>
      </c>
      <c r="B95" t="s">
        <v>159</v>
      </c>
      <c r="C95" t="s">
        <v>132</v>
      </c>
      <c r="D95" s="8">
        <v>260.40600000000001</v>
      </c>
      <c r="E95">
        <v>28.64</v>
      </c>
      <c r="F95" s="7">
        <f>Tabela11043106732324582323242324523234232423523581067932[[#This Row],[PRICE IN EUR NET]]+G95*E95</f>
        <v>32.477760000000004</v>
      </c>
      <c r="G95" s="10">
        <v>0.13400000000000001</v>
      </c>
      <c r="I95" s="6"/>
      <c r="J95" t="s">
        <v>13</v>
      </c>
    </row>
    <row r="96" spans="1:10" x14ac:dyDescent="0.25">
      <c r="A96">
        <v>1</v>
      </c>
      <c r="B96" t="s">
        <v>160</v>
      </c>
      <c r="C96" t="s">
        <v>133</v>
      </c>
      <c r="D96" s="8">
        <v>45.954000000000001</v>
      </c>
      <c r="E96">
        <v>15.91</v>
      </c>
      <c r="F96" s="7">
        <f>Tabela11043106732324582323242324523234232423523581067932[[#This Row],[PRICE IN EUR NET]]+G96*E96</f>
        <v>18.04194</v>
      </c>
      <c r="G96" s="10">
        <v>0.13400000000000001</v>
      </c>
      <c r="I96" s="6"/>
      <c r="J96" t="s">
        <v>14</v>
      </c>
    </row>
    <row r="97" spans="1:10" x14ac:dyDescent="0.25">
      <c r="A97">
        <v>1</v>
      </c>
      <c r="B97" t="s">
        <v>161</v>
      </c>
      <c r="C97" t="s">
        <v>134</v>
      </c>
      <c r="D97" s="8">
        <v>135.864</v>
      </c>
      <c r="E97">
        <v>28.64</v>
      </c>
      <c r="F97" s="7">
        <f>Tabela11043106732324582323242324523234232423523581067932[[#This Row],[PRICE IN EUR NET]]+G97*E97</f>
        <v>32.477760000000004</v>
      </c>
      <c r="G97" s="10">
        <v>0.13400000000000001</v>
      </c>
      <c r="I97" s="6"/>
      <c r="J97" t="s">
        <v>14</v>
      </c>
    </row>
    <row r="98" spans="1:10" x14ac:dyDescent="0.25">
      <c r="A98">
        <v>1</v>
      </c>
      <c r="B98" t="s">
        <v>162</v>
      </c>
      <c r="C98" t="s">
        <v>135</v>
      </c>
      <c r="D98" s="8">
        <v>32.634</v>
      </c>
      <c r="E98">
        <v>15.91</v>
      </c>
      <c r="F98" s="7">
        <f>Tabela11043106732324582323242324523234232423523581067932[[#This Row],[PRICE IN EUR NET]]+G98*E98</f>
        <v>18.04194</v>
      </c>
      <c r="G98" s="10">
        <v>0.13400000000000001</v>
      </c>
      <c r="I98" s="6"/>
      <c r="J98" t="s">
        <v>14</v>
      </c>
    </row>
    <row r="99" spans="1:10" x14ac:dyDescent="0.25">
      <c r="A99">
        <v>1</v>
      </c>
      <c r="B99" t="s">
        <v>163</v>
      </c>
      <c r="C99" t="s">
        <v>136</v>
      </c>
      <c r="D99" s="8">
        <v>39.626999999999995</v>
      </c>
      <c r="E99">
        <v>15.91</v>
      </c>
      <c r="F99" s="7">
        <f>Tabela11043106732324582323242324523234232423523581067932[[#This Row],[PRICE IN EUR NET]]+G99*E99</f>
        <v>18.04194</v>
      </c>
      <c r="G99" s="10">
        <v>0.13400000000000001</v>
      </c>
      <c r="I99" s="6"/>
      <c r="J99" t="s">
        <v>14</v>
      </c>
    </row>
    <row r="100" spans="1:10" x14ac:dyDescent="0.25">
      <c r="A100">
        <v>1</v>
      </c>
      <c r="B100" t="s">
        <v>164</v>
      </c>
      <c r="C100" t="s">
        <v>137</v>
      </c>
      <c r="D100" s="8">
        <v>235.43099999999998</v>
      </c>
      <c r="E100">
        <v>28.64</v>
      </c>
      <c r="F100" s="7">
        <f>Tabela11043106732324582323242324523234232423523581067932[[#This Row],[PRICE IN EUR NET]]+G100*E100</f>
        <v>32.477760000000004</v>
      </c>
      <c r="G100" s="10">
        <v>0.13400000000000001</v>
      </c>
      <c r="I100" s="6"/>
      <c r="J100" t="s">
        <v>14</v>
      </c>
    </row>
    <row r="101" spans="1:10" x14ac:dyDescent="0.25">
      <c r="A101">
        <v>1</v>
      </c>
      <c r="B101" t="s">
        <v>165</v>
      </c>
      <c r="C101" t="s">
        <v>138</v>
      </c>
      <c r="D101" s="8">
        <v>61.604999999999997</v>
      </c>
      <c r="E101">
        <v>15.91</v>
      </c>
      <c r="F101" s="7">
        <f>Tabela11043106732324582323242324523234232423523581067932[[#This Row],[PRICE IN EUR NET]]+G101*E101</f>
        <v>18.04194</v>
      </c>
      <c r="G101" s="10">
        <v>0.13400000000000001</v>
      </c>
      <c r="I101" s="6"/>
      <c r="J101" t="s">
        <v>14</v>
      </c>
    </row>
    <row r="102" spans="1:10" x14ac:dyDescent="0.25">
      <c r="A102">
        <v>1</v>
      </c>
      <c r="B102" t="s">
        <v>166</v>
      </c>
      <c r="C102" t="s">
        <v>139</v>
      </c>
      <c r="D102" s="8">
        <v>575.42399999999998</v>
      </c>
      <c r="E102">
        <v>53.04</v>
      </c>
      <c r="F102" s="7">
        <f>Tabela11043106732324582323242324523234232423523581067932[[#This Row],[PRICE IN EUR NET]]+G102*E102</f>
        <v>60.147359999999999</v>
      </c>
      <c r="G102" s="10">
        <v>0.13400000000000001</v>
      </c>
      <c r="I102" s="6"/>
      <c r="J102" t="s">
        <v>14</v>
      </c>
    </row>
    <row r="103" spans="1:10" x14ac:dyDescent="0.25">
      <c r="A103">
        <v>1</v>
      </c>
      <c r="B103" t="s">
        <v>167</v>
      </c>
      <c r="C103" t="s">
        <v>140</v>
      </c>
      <c r="D103" s="8">
        <v>143.85599999999999</v>
      </c>
      <c r="E103">
        <v>28.64</v>
      </c>
      <c r="F103" s="7">
        <f>Tabela11043106732324582323242324523234232423523581067932[[#This Row],[PRICE IN EUR NET]]+G103*E103</f>
        <v>32.477760000000004</v>
      </c>
      <c r="G103" s="10">
        <v>0.13400000000000001</v>
      </c>
      <c r="I103" s="6"/>
      <c r="J103" t="s">
        <v>14</v>
      </c>
    </row>
    <row r="104" spans="1:10" x14ac:dyDescent="0.25">
      <c r="A104">
        <v>1</v>
      </c>
      <c r="B104" t="s">
        <v>168</v>
      </c>
      <c r="C104" t="s">
        <v>141</v>
      </c>
      <c r="D104" s="8">
        <v>1237.095</v>
      </c>
      <c r="E104">
        <v>109.79</v>
      </c>
      <c r="F104" s="7">
        <f>Tabela11043106732324582323242324523234232423523581067932[[#This Row],[PRICE IN EUR NET]]+G104*E104</f>
        <v>124.50186000000001</v>
      </c>
      <c r="G104" s="10">
        <v>0.13400000000000001</v>
      </c>
      <c r="I104" s="6"/>
      <c r="J104" t="s">
        <v>14</v>
      </c>
    </row>
    <row r="105" spans="1:10" x14ac:dyDescent="0.25">
      <c r="A105">
        <v>1</v>
      </c>
      <c r="B105" t="s">
        <v>169</v>
      </c>
      <c r="C105" t="s">
        <v>142</v>
      </c>
      <c r="D105" s="8">
        <v>262.07100000000003</v>
      </c>
      <c r="E105">
        <v>28.64</v>
      </c>
      <c r="F105" s="7">
        <f>Tabela11043106732324582323242324523234232423523581067932[[#This Row],[PRICE IN EUR NET]]+G105*E105</f>
        <v>32.477760000000004</v>
      </c>
      <c r="G105" s="10">
        <v>0.13400000000000001</v>
      </c>
      <c r="I105" s="6"/>
      <c r="J105" t="s">
        <v>13</v>
      </c>
    </row>
    <row r="106" spans="1:10" x14ac:dyDescent="0.25">
      <c r="B106" t="s">
        <v>170</v>
      </c>
      <c r="C106" t="s">
        <v>143</v>
      </c>
      <c r="D106" s="8">
        <v>460.20599999999996</v>
      </c>
      <c r="E106">
        <v>47.74</v>
      </c>
      <c r="F106" s="7">
        <f>Tabela11043106732324582323242324523234232423523581067932[[#This Row],[PRICE IN EUR NET]]+G106*E106</f>
        <v>54.137160000000002</v>
      </c>
      <c r="G106" s="10">
        <v>0.13400000000000001</v>
      </c>
      <c r="I106" s="6"/>
      <c r="J106" t="s">
        <v>13</v>
      </c>
    </row>
    <row r="107" spans="1:10" x14ac:dyDescent="0.25">
      <c r="B107" s="15"/>
      <c r="D107" s="16"/>
      <c r="E107" s="17"/>
      <c r="F107" s="7"/>
      <c r="G107" s="10"/>
    </row>
    <row r="108" spans="1:10" x14ac:dyDescent="0.25">
      <c r="A108" s="2" t="s">
        <v>5</v>
      </c>
      <c r="B108" s="2" t="s">
        <v>6</v>
      </c>
      <c r="C108" s="2" t="s">
        <v>7</v>
      </c>
    </row>
    <row r="109" spans="1:10" x14ac:dyDescent="0.25">
      <c r="A109" s="4">
        <f>SUM(Tabela11043106732324582323242324523234232423523581067932[WITH FUEL ADD])</f>
        <v>1217.9613599999998</v>
      </c>
      <c r="B109" s="3">
        <v>4.3789999999999996</v>
      </c>
      <c r="C109" s="5">
        <f>A109*B109</f>
        <v>5333.4527954399982</v>
      </c>
    </row>
    <row r="112" spans="1:10" x14ac:dyDescent="0.25">
      <c r="A112" s="1" t="s">
        <v>190</v>
      </c>
    </row>
    <row r="114" spans="1:10" x14ac:dyDescent="0.25">
      <c r="A114" t="s">
        <v>0</v>
      </c>
      <c r="B114" t="s">
        <v>9</v>
      </c>
      <c r="C114" t="s">
        <v>1</v>
      </c>
      <c r="D114" t="s">
        <v>2</v>
      </c>
      <c r="E114" s="8" t="s">
        <v>3</v>
      </c>
      <c r="F114" t="s">
        <v>8</v>
      </c>
      <c r="G114" t="s">
        <v>4</v>
      </c>
    </row>
    <row r="115" spans="1:10" x14ac:dyDescent="0.25">
      <c r="A115">
        <v>1</v>
      </c>
      <c r="B115" t="s">
        <v>191</v>
      </c>
      <c r="C115" t="s">
        <v>171</v>
      </c>
      <c r="D115" s="8">
        <v>195.13799999999998</v>
      </c>
      <c r="E115">
        <v>28.64</v>
      </c>
      <c r="F115" s="7">
        <f>Tabela110431067323245823232423245232342324235235810679324[[#This Row],[PRICE IN EUR NET]]+G115*E115</f>
        <v>32.477760000000004</v>
      </c>
      <c r="G115" s="10">
        <v>0.13400000000000001</v>
      </c>
      <c r="I115" s="6"/>
      <c r="J115" t="s">
        <v>14</v>
      </c>
    </row>
    <row r="116" spans="1:10" x14ac:dyDescent="0.25">
      <c r="A116">
        <v>1</v>
      </c>
      <c r="B116" t="s">
        <v>192</v>
      </c>
      <c r="C116" t="s">
        <v>172</v>
      </c>
      <c r="D116" s="8">
        <v>649.01700000000005</v>
      </c>
      <c r="E116">
        <v>66.83</v>
      </c>
      <c r="F116" s="7">
        <f>Tabela110431067323245823232423245232342324235235810679324[[#This Row],[PRICE IN EUR NET]]+G116*E116</f>
        <v>75.785219999999995</v>
      </c>
      <c r="G116" s="10">
        <v>0.13400000000000001</v>
      </c>
      <c r="I116" s="6"/>
      <c r="J116" t="s">
        <v>12</v>
      </c>
    </row>
    <row r="117" spans="1:10" x14ac:dyDescent="0.25">
      <c r="A117">
        <v>1</v>
      </c>
      <c r="B117" t="s">
        <v>193</v>
      </c>
      <c r="C117" t="s">
        <v>173</v>
      </c>
      <c r="D117" s="8">
        <v>40.625999999999998</v>
      </c>
      <c r="E117">
        <v>9.5500000000000007</v>
      </c>
      <c r="F117" s="7">
        <f>Tabela110431067323245823232423245232342324235235810679324[[#This Row],[PRICE IN EUR NET]]+G117*E117</f>
        <v>10.829700000000001</v>
      </c>
      <c r="G117" s="10">
        <v>0.13400000000000001</v>
      </c>
      <c r="I117" s="6"/>
      <c r="J117" t="s">
        <v>13</v>
      </c>
    </row>
    <row r="118" spans="1:10" x14ac:dyDescent="0.25">
      <c r="A118">
        <v>1</v>
      </c>
      <c r="B118" t="s">
        <v>194</v>
      </c>
      <c r="C118" t="s">
        <v>174</v>
      </c>
      <c r="D118" s="8">
        <v>1172.1600000000001</v>
      </c>
      <c r="E118">
        <v>105.02</v>
      </c>
      <c r="F118" s="7">
        <f>Tabela110431067323245823232423245232342324235235810679324[[#This Row],[PRICE IN EUR NET]]+G118*E118</f>
        <v>119.09268</v>
      </c>
      <c r="G118" s="10">
        <v>0.13400000000000001</v>
      </c>
      <c r="I118" s="6"/>
      <c r="J118" t="s">
        <v>13</v>
      </c>
    </row>
    <row r="119" spans="1:10" x14ac:dyDescent="0.25">
      <c r="A119">
        <v>1</v>
      </c>
      <c r="B119" t="s">
        <v>195</v>
      </c>
      <c r="C119" t="s">
        <v>175</v>
      </c>
      <c r="D119" s="8">
        <v>126.20700000000001</v>
      </c>
      <c r="E119">
        <v>28.64</v>
      </c>
      <c r="F119" s="7">
        <f>Tabela110431067323245823232423245232342324235235810679324[[#This Row],[PRICE IN EUR NET]]+G119*E119</f>
        <v>32.477760000000004</v>
      </c>
      <c r="G119" s="10">
        <v>0.13400000000000001</v>
      </c>
      <c r="I119" s="6"/>
      <c r="J119" t="s">
        <v>14</v>
      </c>
    </row>
    <row r="120" spans="1:10" x14ac:dyDescent="0.25">
      <c r="A120">
        <v>1</v>
      </c>
      <c r="B120" t="s">
        <v>196</v>
      </c>
      <c r="C120" t="s">
        <v>176</v>
      </c>
      <c r="D120" s="8">
        <v>334.66499999999996</v>
      </c>
      <c r="E120">
        <v>38.19</v>
      </c>
      <c r="F120" s="7">
        <f>Tabela110431067323245823232423245232342324235235810679324[[#This Row],[PRICE IN EUR NET]]+G120*E120</f>
        <v>43.307459999999999</v>
      </c>
      <c r="G120" s="10">
        <v>0.13400000000000001</v>
      </c>
      <c r="I120" s="6"/>
      <c r="J120" t="s">
        <v>14</v>
      </c>
    </row>
    <row r="121" spans="1:10" x14ac:dyDescent="0.25">
      <c r="A121">
        <v>1</v>
      </c>
      <c r="B121" t="s">
        <v>197</v>
      </c>
      <c r="C121" t="s">
        <v>177</v>
      </c>
      <c r="D121" s="8">
        <v>167.83199999999999</v>
      </c>
      <c r="E121">
        <v>42.96</v>
      </c>
      <c r="F121" s="7">
        <f>Tabela110431067323245823232423245232342324235235810679324[[#This Row],[PRICE IN EUR NET]]+G121*E121</f>
        <v>48.716639999999998</v>
      </c>
      <c r="G121" s="10">
        <v>0.13400000000000001</v>
      </c>
      <c r="I121" s="6"/>
      <c r="J121" t="s">
        <v>12</v>
      </c>
    </row>
    <row r="122" spans="1:10" x14ac:dyDescent="0.25">
      <c r="A122">
        <v>1</v>
      </c>
      <c r="B122" t="s">
        <v>198</v>
      </c>
      <c r="C122" t="s">
        <v>178</v>
      </c>
      <c r="D122" s="8">
        <v>41.957999999999998</v>
      </c>
      <c r="E122">
        <v>19.09</v>
      </c>
      <c r="F122" s="7">
        <f>Tabela110431067323245823232423245232342324235235810679324[[#This Row],[PRICE IN EUR NET]]+G122*E122</f>
        <v>21.648060000000001</v>
      </c>
      <c r="G122" s="10">
        <v>0.13400000000000001</v>
      </c>
      <c r="I122" s="6"/>
      <c r="J122" t="s">
        <v>12</v>
      </c>
    </row>
    <row r="123" spans="1:10" x14ac:dyDescent="0.25">
      <c r="A123">
        <v>1</v>
      </c>
      <c r="B123" t="s">
        <v>199</v>
      </c>
      <c r="C123" t="s">
        <v>179</v>
      </c>
      <c r="D123" s="8">
        <v>367.63200000000001</v>
      </c>
      <c r="E123">
        <v>38.19</v>
      </c>
      <c r="F123" s="7">
        <f>Tabela110431067323245823232423245232342324235235810679324[[#This Row],[PRICE IN EUR NET]]+G123*E123</f>
        <v>43.307459999999999</v>
      </c>
      <c r="G123" s="10">
        <v>0.13400000000000001</v>
      </c>
      <c r="I123" s="6"/>
      <c r="J123" t="s">
        <v>13</v>
      </c>
    </row>
    <row r="124" spans="1:10" x14ac:dyDescent="0.25">
      <c r="A124">
        <v>1</v>
      </c>
      <c r="B124" t="s">
        <v>200</v>
      </c>
      <c r="C124" t="s">
        <v>180</v>
      </c>
      <c r="D124" s="8">
        <v>309.024</v>
      </c>
      <c r="E124">
        <v>38.19</v>
      </c>
      <c r="F124" s="7">
        <f>Tabela110431067323245823232423245232342324235235810679324[[#This Row],[PRICE IN EUR NET]]+G124*E124</f>
        <v>43.307459999999999</v>
      </c>
      <c r="G124" s="10">
        <v>0.13400000000000001</v>
      </c>
      <c r="I124" s="6"/>
      <c r="J124" t="s">
        <v>13</v>
      </c>
    </row>
    <row r="125" spans="1:10" x14ac:dyDescent="0.25">
      <c r="A125">
        <v>1</v>
      </c>
      <c r="B125" t="s">
        <v>201</v>
      </c>
      <c r="C125" t="s">
        <v>181</v>
      </c>
      <c r="D125" s="8">
        <v>1252.413</v>
      </c>
      <c r="E125">
        <v>111.91</v>
      </c>
      <c r="F125" s="7">
        <f>Tabela110431067323245823232423245232342324235235810679324[[#This Row],[PRICE IN EUR NET]]+G125*E125</f>
        <v>126.90594</v>
      </c>
      <c r="G125" s="10">
        <v>0.13400000000000001</v>
      </c>
      <c r="I125" s="6"/>
      <c r="J125" t="s">
        <v>13</v>
      </c>
    </row>
    <row r="126" spans="1:10" x14ac:dyDescent="0.25">
      <c r="A126">
        <v>1</v>
      </c>
      <c r="B126" t="s">
        <v>202</v>
      </c>
      <c r="C126" t="s">
        <v>182</v>
      </c>
      <c r="D126" s="8">
        <v>37.628999999999998</v>
      </c>
      <c r="E126">
        <v>15.91</v>
      </c>
      <c r="F126" s="7">
        <f>Tabela110431067323245823232423245232342324235235810679324[[#This Row],[PRICE IN EUR NET]]+G126*E126</f>
        <v>18.04194</v>
      </c>
      <c r="G126" s="10">
        <v>0.13400000000000001</v>
      </c>
      <c r="I126" s="6"/>
      <c r="J126" t="s">
        <v>13</v>
      </c>
    </row>
    <row r="127" spans="1:10" x14ac:dyDescent="0.25">
      <c r="A127">
        <v>1</v>
      </c>
      <c r="B127" t="s">
        <v>203</v>
      </c>
      <c r="C127" t="s">
        <v>183</v>
      </c>
      <c r="D127" s="8">
        <v>579.75300000000004</v>
      </c>
      <c r="E127">
        <v>53.04</v>
      </c>
      <c r="F127" s="7">
        <f>Tabela110431067323245823232423245232342324235235810679324[[#This Row],[PRICE IN EUR NET]]+G127*E127</f>
        <v>60.147359999999999</v>
      </c>
      <c r="G127" s="10">
        <v>0.13400000000000001</v>
      </c>
      <c r="I127" s="6"/>
      <c r="J127" t="s">
        <v>14</v>
      </c>
    </row>
    <row r="128" spans="1:10" x14ac:dyDescent="0.25">
      <c r="A128">
        <v>1</v>
      </c>
      <c r="B128" t="s">
        <v>204</v>
      </c>
      <c r="C128" t="s">
        <v>184</v>
      </c>
      <c r="D128" s="8">
        <v>421.91099999999994</v>
      </c>
      <c r="E128">
        <v>47.74</v>
      </c>
      <c r="F128" s="7">
        <f>Tabela110431067323245823232423245232342324235235810679324[[#This Row],[PRICE IN EUR NET]]+G128*E128</f>
        <v>54.137160000000002</v>
      </c>
      <c r="G128" s="10">
        <v>0.13400000000000001</v>
      </c>
      <c r="I128" s="6"/>
      <c r="J128" t="s">
        <v>14</v>
      </c>
    </row>
    <row r="129" spans="1:10" x14ac:dyDescent="0.25">
      <c r="A129">
        <v>1</v>
      </c>
      <c r="B129" t="s">
        <v>205</v>
      </c>
      <c r="C129" t="s">
        <v>185</v>
      </c>
      <c r="D129" s="8">
        <v>223.77600000000001</v>
      </c>
      <c r="E129">
        <v>28.64</v>
      </c>
      <c r="F129" s="7">
        <f>Tabela110431067323245823232423245232342324235235810679324[[#This Row],[PRICE IN EUR NET]]+G129*E129</f>
        <v>32.477760000000004</v>
      </c>
      <c r="G129" s="10">
        <v>0.13400000000000001</v>
      </c>
      <c r="I129" s="6"/>
      <c r="J129" t="s">
        <v>13</v>
      </c>
    </row>
    <row r="130" spans="1:10" x14ac:dyDescent="0.25">
      <c r="A130">
        <v>1</v>
      </c>
      <c r="B130" t="s">
        <v>206</v>
      </c>
      <c r="C130" t="s">
        <v>186</v>
      </c>
      <c r="D130" s="8">
        <v>938.39400000000001</v>
      </c>
      <c r="E130">
        <v>85.92</v>
      </c>
      <c r="F130" s="7">
        <f>Tabela110431067323245823232423245232342324235235810679324[[#This Row],[PRICE IN EUR NET]]+G130*E130</f>
        <v>97.433279999999996</v>
      </c>
      <c r="G130" s="10">
        <v>0.13400000000000001</v>
      </c>
      <c r="I130" s="6"/>
      <c r="J130" t="s">
        <v>13</v>
      </c>
    </row>
    <row r="131" spans="1:10" x14ac:dyDescent="0.25">
      <c r="A131">
        <v>1</v>
      </c>
      <c r="B131" t="s">
        <v>207</v>
      </c>
      <c r="C131" t="s">
        <v>187</v>
      </c>
      <c r="D131" s="8">
        <v>843.82199999999989</v>
      </c>
      <c r="E131">
        <v>78.5</v>
      </c>
      <c r="F131" s="7">
        <f>Tabela110431067323245823232423245232342324235235810679324[[#This Row],[PRICE IN EUR NET]]+G131*E131</f>
        <v>89.019000000000005</v>
      </c>
      <c r="G131" s="10">
        <v>0.13400000000000001</v>
      </c>
      <c r="I131" s="6"/>
      <c r="J131" t="s">
        <v>13</v>
      </c>
    </row>
    <row r="132" spans="1:10" x14ac:dyDescent="0.25">
      <c r="A132">
        <v>1</v>
      </c>
      <c r="B132" t="s">
        <v>208</v>
      </c>
      <c r="C132" t="s">
        <v>188</v>
      </c>
      <c r="D132" s="8">
        <v>585.08100000000002</v>
      </c>
      <c r="E132">
        <v>53.04</v>
      </c>
      <c r="F132" s="7">
        <f>Tabela110431067323245823232423245232342324235235810679324[[#This Row],[PRICE IN EUR NET]]+G132*E132</f>
        <v>60.147359999999999</v>
      </c>
      <c r="G132" s="10">
        <v>0.13400000000000001</v>
      </c>
      <c r="I132" s="6"/>
      <c r="J132" t="s">
        <v>14</v>
      </c>
    </row>
    <row r="133" spans="1:10" x14ac:dyDescent="0.25">
      <c r="A133">
        <v>1</v>
      </c>
      <c r="B133" t="s">
        <v>209</v>
      </c>
      <c r="C133" t="s">
        <v>189</v>
      </c>
      <c r="D133" s="8">
        <v>700.96500000000003</v>
      </c>
      <c r="E133">
        <v>68.95</v>
      </c>
      <c r="F133" s="7">
        <f>Tabela110431067323245823232423245232342324235235810679324[[#This Row],[PRICE IN EUR NET]]+G133*E133</f>
        <v>78.189300000000003</v>
      </c>
      <c r="G133" s="10">
        <v>0.13400000000000001</v>
      </c>
      <c r="I133" s="6"/>
      <c r="J133" t="s">
        <v>14</v>
      </c>
    </row>
    <row r="134" spans="1:10" x14ac:dyDescent="0.25">
      <c r="B134" s="12"/>
      <c r="D134" s="13"/>
      <c r="E134" s="14"/>
      <c r="F134" s="7"/>
      <c r="G134" s="10"/>
    </row>
    <row r="135" spans="1:10" x14ac:dyDescent="0.25">
      <c r="A135" s="2" t="s">
        <v>5</v>
      </c>
      <c r="B135" s="2" t="s">
        <v>6</v>
      </c>
      <c r="C135" s="2" t="s">
        <v>7</v>
      </c>
    </row>
    <row r="136" spans="1:10" x14ac:dyDescent="0.25">
      <c r="A136" s="4">
        <f>SUM(Tabela110431067323245823232423245232342324235235810679324[WITH FUEL ADD])</f>
        <v>1087.4493</v>
      </c>
      <c r="B136" s="3">
        <v>4.3802000000000003</v>
      </c>
      <c r="C136" s="5">
        <f>A136*B136</f>
        <v>4763.2454238600003</v>
      </c>
    </row>
    <row r="137" spans="1:10" x14ac:dyDescent="0.25">
      <c r="A137" s="4"/>
      <c r="B137" s="3"/>
      <c r="C137" s="5"/>
    </row>
    <row r="138" spans="1:10" x14ac:dyDescent="0.25">
      <c r="A138" s="4"/>
      <c r="B138" s="3"/>
      <c r="C138" s="5"/>
    </row>
    <row r="139" spans="1:10" x14ac:dyDescent="0.25">
      <c r="A139" s="1" t="s">
        <v>210</v>
      </c>
    </row>
    <row r="141" spans="1:10" x14ac:dyDescent="0.25">
      <c r="A141" t="s">
        <v>0</v>
      </c>
      <c r="B141" t="s">
        <v>9</v>
      </c>
      <c r="C141" t="s">
        <v>1</v>
      </c>
      <c r="D141" t="s">
        <v>2</v>
      </c>
      <c r="E141" s="8" t="s">
        <v>3</v>
      </c>
      <c r="F141" t="s">
        <v>8</v>
      </c>
      <c r="G141" t="s">
        <v>4</v>
      </c>
    </row>
    <row r="142" spans="1:10" x14ac:dyDescent="0.25">
      <c r="A142">
        <v>1</v>
      </c>
      <c r="B142" t="s">
        <v>227</v>
      </c>
      <c r="C142" t="s">
        <v>211</v>
      </c>
      <c r="D142" s="8">
        <v>54.279000000000003</v>
      </c>
      <c r="E142">
        <v>11.67</v>
      </c>
      <c r="F142" s="7">
        <f>Tabela1104310673232458232324232452323423242352358106793245[[#This Row],[PRICE IN EUR NET]]+G142*E142</f>
        <v>13.233779999999999</v>
      </c>
      <c r="G142" s="10">
        <v>0.13400000000000001</v>
      </c>
      <c r="I142" s="6"/>
      <c r="J142" t="s">
        <v>12</v>
      </c>
    </row>
    <row r="143" spans="1:10" x14ac:dyDescent="0.25">
      <c r="A143">
        <v>1</v>
      </c>
      <c r="B143" t="s">
        <v>228</v>
      </c>
      <c r="C143" t="s">
        <v>212</v>
      </c>
      <c r="D143" s="8">
        <v>623.37600000000009</v>
      </c>
      <c r="E143">
        <v>73.510000000000005</v>
      </c>
      <c r="F143" s="7">
        <f>Tabela1104310673232458232324232452323423242352358106793245[[#This Row],[PRICE IN EUR NET]]+G143*E143</f>
        <v>83.360340000000008</v>
      </c>
      <c r="G143" s="10">
        <v>0.13400000000000001</v>
      </c>
      <c r="I143" s="6"/>
      <c r="J143" t="s">
        <v>12</v>
      </c>
    </row>
    <row r="144" spans="1:10" x14ac:dyDescent="0.25">
      <c r="A144">
        <v>1</v>
      </c>
      <c r="B144" t="s">
        <v>229</v>
      </c>
      <c r="C144" t="s">
        <v>213</v>
      </c>
      <c r="D144" s="8">
        <v>505.16099999999994</v>
      </c>
      <c r="E144">
        <v>56.22</v>
      </c>
      <c r="F144" s="7">
        <f>Tabela1104310673232458232324232452323423242352358106793245[[#This Row],[PRICE IN EUR NET]]+G144*E144</f>
        <v>63.753479999999996</v>
      </c>
      <c r="G144" s="10">
        <v>0.13400000000000001</v>
      </c>
      <c r="I144" s="6"/>
      <c r="J144" t="s">
        <v>13</v>
      </c>
    </row>
    <row r="145" spans="1:10" x14ac:dyDescent="0.25">
      <c r="A145">
        <v>1</v>
      </c>
      <c r="B145" t="s">
        <v>230</v>
      </c>
      <c r="C145" t="s">
        <v>214</v>
      </c>
      <c r="D145" s="8">
        <v>228.43800000000002</v>
      </c>
      <c r="E145">
        <v>28.64</v>
      </c>
      <c r="F145" s="7">
        <f>Tabela1104310673232458232324232452323423242352358106793245[[#This Row],[PRICE IN EUR NET]]+G145*E145</f>
        <v>32.477760000000004</v>
      </c>
      <c r="G145" s="10">
        <v>0.13400000000000001</v>
      </c>
      <c r="I145" s="6"/>
      <c r="J145" t="s">
        <v>13</v>
      </c>
    </row>
    <row r="146" spans="1:10" x14ac:dyDescent="0.25">
      <c r="A146">
        <v>1</v>
      </c>
      <c r="B146" t="s">
        <v>231</v>
      </c>
      <c r="C146" t="s">
        <v>215</v>
      </c>
      <c r="D146" s="8">
        <v>402.93</v>
      </c>
      <c r="E146">
        <v>47.74</v>
      </c>
      <c r="F146" s="7">
        <f>Tabela1104310673232458232324232452323423242352358106793245[[#This Row],[PRICE IN EUR NET]]+G146*E146</f>
        <v>54.137160000000002</v>
      </c>
      <c r="G146" s="10">
        <v>0.13400000000000001</v>
      </c>
      <c r="I146" s="6"/>
      <c r="J146" t="s">
        <v>13</v>
      </c>
    </row>
    <row r="147" spans="1:10" x14ac:dyDescent="0.25">
      <c r="A147">
        <v>1</v>
      </c>
      <c r="B147" t="s">
        <v>232</v>
      </c>
      <c r="C147" t="s">
        <v>216</v>
      </c>
      <c r="D147" s="8">
        <v>191.80799999999999</v>
      </c>
      <c r="E147">
        <v>47.26</v>
      </c>
      <c r="F147" s="7">
        <f>Tabela1104310673232458232324232452323423242352358106793245[[#This Row],[PRICE IN EUR NET]]+G147*E147</f>
        <v>53.592839999999995</v>
      </c>
      <c r="G147" s="10">
        <v>0.13400000000000001</v>
      </c>
      <c r="I147" s="6"/>
      <c r="J147" t="s">
        <v>12</v>
      </c>
    </row>
    <row r="148" spans="1:10" x14ac:dyDescent="0.25">
      <c r="A148">
        <v>1</v>
      </c>
      <c r="B148" t="s">
        <v>233</v>
      </c>
      <c r="C148" t="s">
        <v>217</v>
      </c>
      <c r="D148" s="8">
        <v>639.36</v>
      </c>
      <c r="E148">
        <v>73.510000000000005</v>
      </c>
      <c r="F148" s="7">
        <f>Tabela1104310673232458232324232452323423242352358106793245[[#This Row],[PRICE IN EUR NET]]+G148*E148</f>
        <v>83.360340000000008</v>
      </c>
      <c r="G148" s="10">
        <v>0.13400000000000001</v>
      </c>
      <c r="I148" s="6"/>
      <c r="J148" t="s">
        <v>12</v>
      </c>
    </row>
    <row r="149" spans="1:10" x14ac:dyDescent="0.25">
      <c r="A149">
        <v>1</v>
      </c>
      <c r="B149" t="s">
        <v>234</v>
      </c>
      <c r="C149" t="s">
        <v>218</v>
      </c>
      <c r="D149" s="8">
        <v>228.43800000000002</v>
      </c>
      <c r="E149">
        <v>28.64</v>
      </c>
      <c r="F149" s="7">
        <f>Tabela1104310673232458232324232452323423242352358106793245[[#This Row],[PRICE IN EUR NET]]+G149*E149</f>
        <v>32.477760000000004</v>
      </c>
      <c r="G149" s="10">
        <v>0.13400000000000001</v>
      </c>
      <c r="I149" s="6"/>
      <c r="J149" t="s">
        <v>13</v>
      </c>
    </row>
    <row r="150" spans="1:10" x14ac:dyDescent="0.25">
      <c r="A150">
        <v>1</v>
      </c>
      <c r="B150" t="s">
        <v>235</v>
      </c>
      <c r="C150" t="s">
        <v>219</v>
      </c>
      <c r="D150" s="8">
        <v>9.99</v>
      </c>
      <c r="E150">
        <v>9.5500000000000007</v>
      </c>
      <c r="F150" s="7">
        <f>Tabela1104310673232458232324232452323423242352358106793245[[#This Row],[PRICE IN EUR NET]]+G150*E150</f>
        <v>10.829700000000001</v>
      </c>
      <c r="G150" s="10">
        <v>0.13400000000000001</v>
      </c>
      <c r="I150" s="6"/>
      <c r="J150" t="s">
        <v>14</v>
      </c>
    </row>
    <row r="151" spans="1:10" x14ac:dyDescent="0.25">
      <c r="A151">
        <v>1</v>
      </c>
      <c r="B151" t="s">
        <v>236</v>
      </c>
      <c r="C151" t="s">
        <v>220</v>
      </c>
      <c r="D151" s="8">
        <v>607.39200000000005</v>
      </c>
      <c r="E151">
        <v>57.28</v>
      </c>
      <c r="F151" s="7">
        <f>Tabela1104310673232458232324232452323423242352358106793245[[#This Row],[PRICE IN EUR NET]]+G151*E151</f>
        <v>64.955520000000007</v>
      </c>
      <c r="G151" s="10">
        <v>0.13400000000000001</v>
      </c>
      <c r="I151" s="6"/>
      <c r="J151" t="s">
        <v>14</v>
      </c>
    </row>
    <row r="152" spans="1:10" x14ac:dyDescent="0.25">
      <c r="A152">
        <v>1</v>
      </c>
      <c r="B152" t="s">
        <v>237</v>
      </c>
      <c r="C152" t="s">
        <v>221</v>
      </c>
      <c r="D152" s="8">
        <v>756.57599999999991</v>
      </c>
      <c r="E152">
        <v>72.66</v>
      </c>
      <c r="F152" s="7">
        <f>Tabela1104310673232458232324232452323423242352358106793245[[#This Row],[PRICE IN EUR NET]]+G152*E152</f>
        <v>82.396439999999998</v>
      </c>
      <c r="G152" s="10">
        <v>0.13400000000000001</v>
      </c>
      <c r="I152" s="6"/>
      <c r="J152" t="s">
        <v>13</v>
      </c>
    </row>
    <row r="153" spans="1:10" x14ac:dyDescent="0.25">
      <c r="A153">
        <v>1</v>
      </c>
      <c r="B153" t="s">
        <v>238</v>
      </c>
      <c r="C153" t="s">
        <v>222</v>
      </c>
      <c r="D153" s="8">
        <v>279.71999999999997</v>
      </c>
      <c r="E153">
        <v>28.64</v>
      </c>
      <c r="F153" s="7">
        <f>Tabela1104310673232458232324232452323423242352358106793245[[#This Row],[PRICE IN EUR NET]]+G153*E153</f>
        <v>32.477760000000004</v>
      </c>
      <c r="G153" s="10">
        <v>0.13400000000000001</v>
      </c>
      <c r="I153" s="6"/>
      <c r="J153" t="s">
        <v>14</v>
      </c>
    </row>
    <row r="154" spans="1:10" x14ac:dyDescent="0.25">
      <c r="A154">
        <v>1</v>
      </c>
      <c r="B154" t="s">
        <v>239</v>
      </c>
      <c r="C154" t="s">
        <v>223</v>
      </c>
      <c r="D154" s="8">
        <v>942.39</v>
      </c>
      <c r="E154">
        <v>85.92</v>
      </c>
      <c r="F154" s="7">
        <f>Tabela1104310673232458232324232452323423242352358106793245[[#This Row],[PRICE IN EUR NET]]+G154*E154</f>
        <v>97.433279999999996</v>
      </c>
      <c r="G154" s="10">
        <v>0.13400000000000001</v>
      </c>
      <c r="I154" s="6"/>
      <c r="J154" t="s">
        <v>13</v>
      </c>
    </row>
    <row r="155" spans="1:10" x14ac:dyDescent="0.25">
      <c r="A155">
        <v>1</v>
      </c>
      <c r="B155" s="18">
        <v>10269001027138</v>
      </c>
      <c r="C155" t="s">
        <v>224</v>
      </c>
      <c r="D155" s="8">
        <v>175.82400000000001</v>
      </c>
      <c r="E155">
        <v>28.64</v>
      </c>
      <c r="F155" s="7">
        <f>Tabela1104310673232458232324232452323423242352358106793245[[#This Row],[PRICE IN EUR NET]]+G155*E155</f>
        <v>32.477760000000004</v>
      </c>
      <c r="G155" s="10">
        <v>0.13400000000000001</v>
      </c>
      <c r="I155" s="6"/>
      <c r="J155" t="s">
        <v>14</v>
      </c>
    </row>
    <row r="156" spans="1:10" x14ac:dyDescent="0.25">
      <c r="A156">
        <v>1</v>
      </c>
      <c r="B156" t="s">
        <v>240</v>
      </c>
      <c r="C156" t="s">
        <v>225</v>
      </c>
      <c r="D156" s="8">
        <v>123.21</v>
      </c>
      <c r="E156">
        <v>51.61</v>
      </c>
      <c r="F156" s="7">
        <f>Tabela1104310673232458232324232452323423242352358106793245[[#This Row],[PRICE IN EUR NET]]+G156*E156</f>
        <v>58.525739999999999</v>
      </c>
      <c r="G156" s="10">
        <v>0.13400000000000001</v>
      </c>
      <c r="I156" s="6"/>
      <c r="J156" t="s">
        <v>226</v>
      </c>
    </row>
    <row r="157" spans="1:10" x14ac:dyDescent="0.25">
      <c r="B157" s="12"/>
      <c r="D157" s="13"/>
      <c r="E157" s="14"/>
      <c r="F157" s="7"/>
      <c r="G157" s="10"/>
    </row>
    <row r="158" spans="1:10" x14ac:dyDescent="0.25">
      <c r="A158" s="2" t="s">
        <v>5</v>
      </c>
      <c r="B158" s="2" t="s">
        <v>6</v>
      </c>
      <c r="C158" s="2" t="s">
        <v>7</v>
      </c>
    </row>
    <row r="159" spans="1:10" x14ac:dyDescent="0.25">
      <c r="A159" s="4">
        <f>SUM(Tabela1104310673232458232324232452323423242352358106793245[WITH FUEL ADD])</f>
        <v>795.48965999999996</v>
      </c>
      <c r="B159" s="3">
        <v>4.3653000000000004</v>
      </c>
      <c r="C159" s="5">
        <f>A159*B159</f>
        <v>3472.5510127980001</v>
      </c>
    </row>
    <row r="160" spans="1:10" x14ac:dyDescent="0.25">
      <c r="A160" s="4"/>
      <c r="B160" s="3"/>
      <c r="C160" s="5"/>
    </row>
    <row r="161" spans="1:10" x14ac:dyDescent="0.25">
      <c r="A161" s="4"/>
      <c r="B161" s="3"/>
      <c r="C161" s="5"/>
    </row>
    <row r="162" spans="1:10" x14ac:dyDescent="0.25">
      <c r="A162" s="1" t="s">
        <v>241</v>
      </c>
    </row>
    <row r="164" spans="1:10" x14ac:dyDescent="0.25">
      <c r="A164" t="s">
        <v>0</v>
      </c>
      <c r="B164" t="s">
        <v>9</v>
      </c>
      <c r="C164" t="s">
        <v>1</v>
      </c>
      <c r="D164" t="s">
        <v>2</v>
      </c>
      <c r="E164" s="8" t="s">
        <v>3</v>
      </c>
      <c r="F164" t="s">
        <v>8</v>
      </c>
      <c r="G164" t="s">
        <v>4</v>
      </c>
    </row>
    <row r="165" spans="1:10" x14ac:dyDescent="0.25">
      <c r="A165">
        <v>1</v>
      </c>
      <c r="B165" t="s">
        <v>271</v>
      </c>
      <c r="C165" t="s">
        <v>242</v>
      </c>
      <c r="D165" s="8">
        <v>10824.498</v>
      </c>
      <c r="E165">
        <v>814.63</v>
      </c>
      <c r="F165" s="7">
        <f>Tabela11043106732324582323242324523234232423523581067932456[[#This Row],[PRICE IN EUR NET]]+G165*E165</f>
        <v>923.79042000000004</v>
      </c>
      <c r="G165" s="10">
        <v>0.13400000000000001</v>
      </c>
      <c r="I165" s="6"/>
      <c r="J165" t="s">
        <v>12</v>
      </c>
    </row>
    <row r="166" spans="1:10" x14ac:dyDescent="0.25">
      <c r="A166">
        <v>1</v>
      </c>
      <c r="B166" t="s">
        <v>272</v>
      </c>
      <c r="C166" t="s">
        <v>243</v>
      </c>
      <c r="D166" s="8">
        <v>927.07199999999989</v>
      </c>
      <c r="E166">
        <v>105.02</v>
      </c>
      <c r="F166" s="7">
        <f>Tabela11043106732324582323242324523234232423523581067932456[[#This Row],[PRICE IN EUR NET]]+G166*E166</f>
        <v>119.09268</v>
      </c>
      <c r="G166" s="10">
        <v>0.13400000000000001</v>
      </c>
      <c r="I166" s="6"/>
      <c r="J166" t="s">
        <v>12</v>
      </c>
    </row>
    <row r="167" spans="1:10" x14ac:dyDescent="0.25">
      <c r="A167">
        <v>1</v>
      </c>
      <c r="B167" t="s">
        <v>273</v>
      </c>
      <c r="C167" t="s">
        <v>244</v>
      </c>
      <c r="D167" s="8">
        <v>645.68700000000001</v>
      </c>
      <c r="E167">
        <v>73.510000000000005</v>
      </c>
      <c r="F167" s="7">
        <f>Tabela11043106732324582323242324523234232423523581067932456[[#This Row],[PRICE IN EUR NET]]+G167*E167</f>
        <v>83.360340000000008</v>
      </c>
      <c r="G167" s="10">
        <v>0.13400000000000001</v>
      </c>
      <c r="I167" s="6"/>
      <c r="J167" t="s">
        <v>12</v>
      </c>
    </row>
    <row r="168" spans="1:10" x14ac:dyDescent="0.25">
      <c r="A168">
        <v>1</v>
      </c>
      <c r="B168" t="s">
        <v>274</v>
      </c>
      <c r="C168" t="s">
        <v>245</v>
      </c>
      <c r="D168" s="8">
        <v>909.09</v>
      </c>
      <c r="E168">
        <v>85.92</v>
      </c>
      <c r="F168" s="7">
        <f>Tabela11043106732324582323242324523234232423523581067932456[[#This Row],[PRICE IN EUR NET]]+G168*E168</f>
        <v>97.433279999999996</v>
      </c>
      <c r="G168" s="10">
        <v>0.13400000000000001</v>
      </c>
      <c r="I168" s="6"/>
      <c r="J168" t="s">
        <v>13</v>
      </c>
    </row>
    <row r="169" spans="1:10" x14ac:dyDescent="0.25">
      <c r="A169">
        <v>1</v>
      </c>
      <c r="B169" t="s">
        <v>275</v>
      </c>
      <c r="C169" t="s">
        <v>246</v>
      </c>
      <c r="D169" s="8">
        <v>674.6579999999999</v>
      </c>
      <c r="E169">
        <v>57.28</v>
      </c>
      <c r="F169" s="7">
        <f>Tabela11043106732324582323242324523234232423523581067932456[[#This Row],[PRICE IN EUR NET]]+G169*E169</f>
        <v>64.955520000000007</v>
      </c>
      <c r="G169" s="10">
        <v>0.13400000000000001</v>
      </c>
      <c r="I169" s="6"/>
      <c r="J169" t="s">
        <v>14</v>
      </c>
    </row>
    <row r="170" spans="1:10" x14ac:dyDescent="0.25">
      <c r="A170">
        <v>1</v>
      </c>
      <c r="B170" t="s">
        <v>276</v>
      </c>
      <c r="C170" t="s">
        <v>247</v>
      </c>
      <c r="D170" s="8">
        <v>11.988</v>
      </c>
      <c r="E170">
        <v>11.67</v>
      </c>
      <c r="F170" s="7">
        <f>Tabela11043106732324582323242324523234232423523581067932456[[#This Row],[PRICE IN EUR NET]]+G170*E170</f>
        <v>13.233779999999999</v>
      </c>
      <c r="G170" s="10">
        <v>0.13400000000000001</v>
      </c>
      <c r="I170" s="6"/>
      <c r="J170" t="s">
        <v>12</v>
      </c>
    </row>
    <row r="171" spans="1:10" x14ac:dyDescent="0.25">
      <c r="A171">
        <v>1</v>
      </c>
      <c r="B171" t="s">
        <v>277</v>
      </c>
      <c r="C171" t="s">
        <v>248</v>
      </c>
      <c r="D171" s="8">
        <v>450.88200000000001</v>
      </c>
      <c r="E171">
        <v>57.76</v>
      </c>
      <c r="F171" s="7">
        <f>Tabela11043106732324582323242324523234232423523581067932456[[#This Row],[PRICE IN EUR NET]]+G171*E171</f>
        <v>65.499839999999992</v>
      </c>
      <c r="G171" s="10">
        <v>0.13400000000000001</v>
      </c>
      <c r="I171" s="6"/>
      <c r="J171" t="s">
        <v>12</v>
      </c>
    </row>
    <row r="172" spans="1:10" x14ac:dyDescent="0.25">
      <c r="A172">
        <v>1</v>
      </c>
      <c r="B172" t="s">
        <v>278</v>
      </c>
      <c r="C172" t="s">
        <v>249</v>
      </c>
      <c r="D172" s="8">
        <v>677.98800000000006</v>
      </c>
      <c r="E172">
        <v>58.34</v>
      </c>
      <c r="F172" s="7">
        <f>Tabela11043106732324582323242324523234232423523581067932456[[#This Row],[PRICE IN EUR NET]]+G172*E172</f>
        <v>66.157560000000004</v>
      </c>
      <c r="G172" s="10">
        <v>0.13400000000000001</v>
      </c>
      <c r="I172" s="6"/>
      <c r="J172" t="s">
        <v>13</v>
      </c>
    </row>
    <row r="173" spans="1:10" x14ac:dyDescent="0.25">
      <c r="A173">
        <v>1</v>
      </c>
      <c r="B173" t="s">
        <v>279</v>
      </c>
      <c r="C173" t="s">
        <v>250</v>
      </c>
      <c r="D173" s="8">
        <v>285.714</v>
      </c>
      <c r="E173">
        <v>47.26</v>
      </c>
      <c r="F173" s="7">
        <f>Tabela11043106732324582323242324523234232423523581067932456[[#This Row],[PRICE IN EUR NET]]+G173*E173</f>
        <v>53.592839999999995</v>
      </c>
      <c r="G173" s="10">
        <v>0.13400000000000001</v>
      </c>
      <c r="I173" s="6"/>
      <c r="J173" t="s">
        <v>12</v>
      </c>
    </row>
    <row r="174" spans="1:10" x14ac:dyDescent="0.25">
      <c r="A174">
        <v>1</v>
      </c>
      <c r="B174" t="s">
        <v>280</v>
      </c>
      <c r="C174" t="s">
        <v>251</v>
      </c>
      <c r="D174" s="8">
        <v>243.09</v>
      </c>
      <c r="E174">
        <v>47.26</v>
      </c>
      <c r="F174" s="7">
        <f>Tabela11043106732324582323242324523234232423523581067932456[[#This Row],[PRICE IN EUR NET]]+G174*E174</f>
        <v>53.592839999999995</v>
      </c>
      <c r="G174" s="10">
        <v>0.13400000000000001</v>
      </c>
      <c r="I174" s="6"/>
      <c r="J174" t="s">
        <v>12</v>
      </c>
    </row>
    <row r="175" spans="1:10" x14ac:dyDescent="0.25">
      <c r="A175">
        <v>1</v>
      </c>
      <c r="B175" t="s">
        <v>281</v>
      </c>
      <c r="C175" t="s">
        <v>252</v>
      </c>
      <c r="D175" s="8">
        <v>251.41499999999999</v>
      </c>
      <c r="E175">
        <v>28.64</v>
      </c>
      <c r="F175" s="7">
        <f>Tabela11043106732324582323242324523234232423523581067932456[[#This Row],[PRICE IN EUR NET]]+G175*E175</f>
        <v>32.477760000000004</v>
      </c>
      <c r="G175" s="10">
        <v>0.13400000000000001</v>
      </c>
      <c r="I175" s="6"/>
      <c r="J175" t="s">
        <v>14</v>
      </c>
    </row>
    <row r="176" spans="1:10" x14ac:dyDescent="0.25">
      <c r="A176">
        <v>1</v>
      </c>
      <c r="B176" t="s">
        <v>282</v>
      </c>
      <c r="C176" t="s">
        <v>253</v>
      </c>
      <c r="D176" s="8">
        <v>1534.4639999999999</v>
      </c>
      <c r="E176">
        <v>128.88999999999999</v>
      </c>
      <c r="F176" s="7">
        <f>Tabela11043106732324582323242324523234232423523581067932456[[#This Row],[PRICE IN EUR NET]]+G176*E176</f>
        <v>146.16125999999997</v>
      </c>
      <c r="G176" s="10">
        <v>0.13400000000000001</v>
      </c>
      <c r="I176" s="6"/>
      <c r="J176" t="s">
        <v>13</v>
      </c>
    </row>
    <row r="177" spans="1:10" x14ac:dyDescent="0.25">
      <c r="A177">
        <v>1</v>
      </c>
      <c r="B177" t="s">
        <v>283</v>
      </c>
      <c r="C177" t="s">
        <v>254</v>
      </c>
      <c r="D177" s="8">
        <v>362.30400000000003</v>
      </c>
      <c r="E177">
        <v>38.19</v>
      </c>
      <c r="F177" s="7">
        <f>Tabela11043106732324582323242324523234232423523581067932456[[#This Row],[PRICE IN EUR NET]]+G177*E177</f>
        <v>43.307459999999999</v>
      </c>
      <c r="G177" s="10">
        <v>0.13400000000000001</v>
      </c>
      <c r="I177" s="6"/>
      <c r="J177" t="s">
        <v>13</v>
      </c>
    </row>
    <row r="178" spans="1:10" x14ac:dyDescent="0.25">
      <c r="A178">
        <v>1</v>
      </c>
      <c r="B178" t="s">
        <v>284</v>
      </c>
      <c r="C178" t="s">
        <v>255</v>
      </c>
      <c r="D178" s="8">
        <v>297.36900000000003</v>
      </c>
      <c r="E178">
        <v>28.64</v>
      </c>
      <c r="F178" s="7">
        <f>Tabela11043106732324582323242324523234232423523581067932456[[#This Row],[PRICE IN EUR NET]]+G178*E178</f>
        <v>32.477760000000004</v>
      </c>
      <c r="G178" s="10">
        <v>0.13400000000000001</v>
      </c>
      <c r="I178" s="6"/>
      <c r="J178" t="s">
        <v>13</v>
      </c>
    </row>
    <row r="179" spans="1:10" x14ac:dyDescent="0.25">
      <c r="A179">
        <v>1</v>
      </c>
      <c r="B179" t="s">
        <v>285</v>
      </c>
      <c r="C179" t="s">
        <v>256</v>
      </c>
      <c r="D179" s="8">
        <v>2014.6499999999999</v>
      </c>
      <c r="E179">
        <v>167.08</v>
      </c>
      <c r="F179" s="7">
        <f>Tabela11043106732324582323242324523234232423523581067932456[[#This Row],[PRICE IN EUR NET]]+G179*E179</f>
        <v>189.46872000000002</v>
      </c>
      <c r="G179" s="10">
        <v>0.13400000000000001</v>
      </c>
      <c r="I179" s="6"/>
      <c r="J179" t="s">
        <v>13</v>
      </c>
    </row>
    <row r="180" spans="1:10" x14ac:dyDescent="0.25">
      <c r="A180">
        <v>1</v>
      </c>
      <c r="B180" t="s">
        <v>286</v>
      </c>
      <c r="C180" t="s">
        <v>257</v>
      </c>
      <c r="D180" s="8">
        <v>23.975999999999999</v>
      </c>
      <c r="E180">
        <v>15.91</v>
      </c>
      <c r="F180" s="7">
        <f>Tabela11043106732324582323242324523234232423523581067932456[[#This Row],[PRICE IN EUR NET]]+G180*E180</f>
        <v>18.04194</v>
      </c>
      <c r="G180" s="10">
        <v>0.13400000000000001</v>
      </c>
      <c r="I180" s="6"/>
      <c r="J180" t="s">
        <v>13</v>
      </c>
    </row>
    <row r="181" spans="1:10" x14ac:dyDescent="0.25">
      <c r="A181">
        <v>1</v>
      </c>
      <c r="B181" t="s">
        <v>287</v>
      </c>
      <c r="C181" t="s">
        <v>258</v>
      </c>
      <c r="D181" s="8">
        <v>479.52</v>
      </c>
      <c r="E181">
        <v>47.74</v>
      </c>
      <c r="F181" s="7">
        <f>Tabela11043106732324582323242324523234232423523581067932456[[#This Row],[PRICE IN EUR NET]]+G181*E181</f>
        <v>54.137160000000002</v>
      </c>
      <c r="G181" s="10">
        <v>0.13400000000000001</v>
      </c>
      <c r="I181" s="6"/>
      <c r="J181" t="s">
        <v>13</v>
      </c>
    </row>
    <row r="182" spans="1:10" x14ac:dyDescent="0.25">
      <c r="A182">
        <v>1</v>
      </c>
      <c r="B182" t="s">
        <v>288</v>
      </c>
      <c r="C182" t="s">
        <v>259</v>
      </c>
      <c r="D182" s="8">
        <v>425.24099999999999</v>
      </c>
      <c r="E182">
        <v>47.74</v>
      </c>
      <c r="F182" s="7">
        <f>Tabela11043106732324582323242324523234232423523581067932456[[#This Row],[PRICE IN EUR NET]]+G182*E182</f>
        <v>54.137160000000002</v>
      </c>
      <c r="G182" s="10">
        <v>0.13400000000000001</v>
      </c>
      <c r="I182" s="6"/>
      <c r="J182" t="s">
        <v>13</v>
      </c>
    </row>
    <row r="183" spans="1:10" x14ac:dyDescent="0.25">
      <c r="A183">
        <v>1</v>
      </c>
      <c r="B183" t="s">
        <v>289</v>
      </c>
      <c r="C183" t="s">
        <v>260</v>
      </c>
      <c r="D183" s="8">
        <v>43.956000000000003</v>
      </c>
      <c r="E183">
        <v>15.91</v>
      </c>
      <c r="F183" s="7">
        <f>Tabela11043106732324582323242324523234232423523581067932456[[#This Row],[PRICE IN EUR NET]]+G183*E183</f>
        <v>18.04194</v>
      </c>
      <c r="G183" s="10">
        <v>0.13400000000000001</v>
      </c>
      <c r="I183" s="6"/>
      <c r="J183" t="s">
        <v>13</v>
      </c>
    </row>
    <row r="184" spans="1:10" x14ac:dyDescent="0.25">
      <c r="A184">
        <v>1</v>
      </c>
      <c r="B184" t="s">
        <v>290</v>
      </c>
      <c r="C184" t="s">
        <v>261</v>
      </c>
      <c r="D184" s="8">
        <v>95.903999999999996</v>
      </c>
      <c r="E184">
        <v>28.64</v>
      </c>
      <c r="F184" s="7">
        <f>Tabela11043106732324582323242324523234232423523581067932456[[#This Row],[PRICE IN EUR NET]]+G184*E184</f>
        <v>32.477760000000004</v>
      </c>
      <c r="G184" s="10">
        <v>0.13400000000000001</v>
      </c>
      <c r="I184" s="6"/>
      <c r="J184" t="s">
        <v>13</v>
      </c>
    </row>
    <row r="185" spans="1:10" x14ac:dyDescent="0.25">
      <c r="A185">
        <v>1</v>
      </c>
      <c r="B185" t="s">
        <v>291</v>
      </c>
      <c r="C185" t="s">
        <v>262</v>
      </c>
      <c r="D185" s="8">
        <v>249.417</v>
      </c>
      <c r="E185">
        <v>28.64</v>
      </c>
      <c r="F185" s="7">
        <f>Tabela11043106732324582323242324523234232423523581067932456[[#This Row],[PRICE IN EUR NET]]+G185*E185</f>
        <v>32.477760000000004</v>
      </c>
      <c r="G185" s="10">
        <v>0.13400000000000001</v>
      </c>
      <c r="I185" s="6"/>
      <c r="J185" t="s">
        <v>13</v>
      </c>
    </row>
    <row r="186" spans="1:10" x14ac:dyDescent="0.25">
      <c r="A186">
        <v>1</v>
      </c>
      <c r="B186" t="s">
        <v>292</v>
      </c>
      <c r="C186" t="s">
        <v>263</v>
      </c>
      <c r="D186" s="8">
        <v>17.315999999999999</v>
      </c>
      <c r="E186">
        <v>9.5500000000000007</v>
      </c>
      <c r="F186" s="7">
        <f>Tabela11043106732324582323242324523234232423523581067932456[[#This Row],[PRICE IN EUR NET]]+G186*E186</f>
        <v>10.829700000000001</v>
      </c>
      <c r="G186" s="10">
        <v>0.13400000000000001</v>
      </c>
      <c r="I186" s="6"/>
      <c r="J186" t="s">
        <v>13</v>
      </c>
    </row>
    <row r="187" spans="1:10" x14ac:dyDescent="0.25">
      <c r="A187">
        <v>1</v>
      </c>
      <c r="B187" t="s">
        <v>293</v>
      </c>
      <c r="C187" t="s">
        <v>264</v>
      </c>
      <c r="D187" s="8">
        <v>526.47299999999996</v>
      </c>
      <c r="E187">
        <v>56.22</v>
      </c>
      <c r="F187" s="7">
        <f>Tabela11043106732324582323242324523234232423523581067932456[[#This Row],[PRICE IN EUR NET]]+G187*E187</f>
        <v>63.753479999999996</v>
      </c>
      <c r="G187" s="10">
        <v>0.13400000000000001</v>
      </c>
      <c r="I187" s="6"/>
      <c r="J187" t="s">
        <v>13</v>
      </c>
    </row>
    <row r="188" spans="1:10" x14ac:dyDescent="0.25">
      <c r="A188">
        <v>1</v>
      </c>
      <c r="B188" t="s">
        <v>294</v>
      </c>
      <c r="C188" t="s">
        <v>265</v>
      </c>
      <c r="D188" s="8">
        <v>845.15399999999988</v>
      </c>
      <c r="E188">
        <v>70.540000000000006</v>
      </c>
      <c r="F188" s="7">
        <f>Tabela11043106732324582323242324523234232423523581067932456[[#This Row],[PRICE IN EUR NET]]+G188*E188</f>
        <v>79.992360000000005</v>
      </c>
      <c r="G188" s="10">
        <v>0.13400000000000001</v>
      </c>
      <c r="I188" s="6"/>
      <c r="J188" t="s">
        <v>14</v>
      </c>
    </row>
    <row r="189" spans="1:10" x14ac:dyDescent="0.25">
      <c r="A189">
        <v>1</v>
      </c>
      <c r="B189" t="s">
        <v>295</v>
      </c>
      <c r="C189" t="s">
        <v>266</v>
      </c>
      <c r="D189" s="8">
        <v>281.38499999999999</v>
      </c>
      <c r="E189">
        <v>42.96</v>
      </c>
      <c r="F189" s="7">
        <f>Tabela11043106732324582323242324523234232423523581067932456[[#This Row],[PRICE IN EUR NET]]+G189*E189</f>
        <v>48.716639999999998</v>
      </c>
      <c r="G189" s="10">
        <v>0.13400000000000001</v>
      </c>
      <c r="I189" s="6"/>
      <c r="J189" t="s">
        <v>12</v>
      </c>
    </row>
    <row r="190" spans="1:10" x14ac:dyDescent="0.25">
      <c r="A190">
        <v>1</v>
      </c>
      <c r="B190" t="s">
        <v>296</v>
      </c>
      <c r="C190" t="s">
        <v>267</v>
      </c>
      <c r="D190" s="8">
        <v>287.71199999999999</v>
      </c>
      <c r="E190">
        <v>28.64</v>
      </c>
      <c r="F190" s="7">
        <f>Tabela11043106732324582323242324523234232423523581067932456[[#This Row],[PRICE IN EUR NET]]+G190*E190</f>
        <v>32.477760000000004</v>
      </c>
      <c r="G190" s="10">
        <v>0.13400000000000001</v>
      </c>
      <c r="I190" s="6"/>
      <c r="J190" t="s">
        <v>13</v>
      </c>
    </row>
    <row r="191" spans="1:10" x14ac:dyDescent="0.25">
      <c r="A191">
        <v>1</v>
      </c>
      <c r="B191" t="s">
        <v>297</v>
      </c>
      <c r="C191" t="s">
        <v>268</v>
      </c>
      <c r="D191" s="8">
        <v>385.61399999999998</v>
      </c>
      <c r="E191">
        <v>38.19</v>
      </c>
      <c r="F191" s="7">
        <f>Tabela11043106732324582323242324523234232423523581067932456[[#This Row],[PRICE IN EUR NET]]+G191*E191</f>
        <v>43.307459999999999</v>
      </c>
      <c r="G191" s="10">
        <v>0.13400000000000001</v>
      </c>
      <c r="I191" s="6"/>
      <c r="J191" t="s">
        <v>14</v>
      </c>
    </row>
    <row r="192" spans="1:10" x14ac:dyDescent="0.25">
      <c r="A192">
        <v>1</v>
      </c>
      <c r="B192" t="s">
        <v>298</v>
      </c>
      <c r="C192" t="s">
        <v>269</v>
      </c>
      <c r="D192" s="8">
        <v>263.73599999999999</v>
      </c>
      <c r="E192">
        <v>28.64</v>
      </c>
      <c r="F192" s="7">
        <f>Tabela11043106732324582323242324523234232423523581067932456[[#This Row],[PRICE IN EUR NET]]+G192*E192</f>
        <v>32.477760000000004</v>
      </c>
      <c r="G192" s="10">
        <v>0.13400000000000001</v>
      </c>
      <c r="I192" s="6"/>
      <c r="J192" t="s">
        <v>13</v>
      </c>
    </row>
    <row r="193" spans="1:10" x14ac:dyDescent="0.25">
      <c r="A193">
        <v>1</v>
      </c>
      <c r="B193" t="s">
        <v>299</v>
      </c>
      <c r="C193" t="s">
        <v>270</v>
      </c>
      <c r="D193" s="8">
        <v>234.43199999999999</v>
      </c>
      <c r="E193">
        <v>28.64</v>
      </c>
      <c r="F193" s="7">
        <f>Tabela11043106732324582323242324523234232423523581067932456[[#This Row],[PRICE IN EUR NET]]+G193*E193</f>
        <v>32.477760000000004</v>
      </c>
      <c r="G193" s="10">
        <v>0.13400000000000001</v>
      </c>
      <c r="I193" s="6"/>
      <c r="J193" t="s">
        <v>13</v>
      </c>
    </row>
    <row r="194" spans="1:10" x14ac:dyDescent="0.25">
      <c r="B194" s="15"/>
      <c r="D194" s="16"/>
      <c r="E194" s="17"/>
      <c r="F194" s="7"/>
      <c r="G194" s="10"/>
    </row>
    <row r="195" spans="1:10" x14ac:dyDescent="0.25">
      <c r="A195" s="2" t="s">
        <v>5</v>
      </c>
      <c r="B195" s="2" t="s">
        <v>6</v>
      </c>
      <c r="C195" s="2" t="s">
        <v>7</v>
      </c>
    </row>
    <row r="196" spans="1:10" x14ac:dyDescent="0.25">
      <c r="A196" s="4">
        <f>SUM(Tabela11043106732324582323242324523234232423523581067932456[WITH FUEL ADD])</f>
        <v>2537.9487000000017</v>
      </c>
      <c r="B196" s="3">
        <v>4.3634000000000004</v>
      </c>
      <c r="C196" s="5">
        <f>A196*B196</f>
        <v>11074.085357580008</v>
      </c>
    </row>
    <row r="197" spans="1:10" x14ac:dyDescent="0.25">
      <c r="A197" s="4"/>
      <c r="B197" s="3"/>
      <c r="C197" s="5"/>
    </row>
    <row r="198" spans="1:10" x14ac:dyDescent="0.25">
      <c r="A198" s="4"/>
      <c r="B198" s="3"/>
      <c r="C198" s="5"/>
    </row>
    <row r="199" spans="1:10" x14ac:dyDescent="0.25">
      <c r="A199" s="4"/>
      <c r="B199" s="3"/>
      <c r="C199" s="5"/>
    </row>
    <row r="202" spans="1:10" x14ac:dyDescent="0.25">
      <c r="A202" s="2" t="s">
        <v>10</v>
      </c>
      <c r="C202" s="2" t="s">
        <v>11</v>
      </c>
    </row>
    <row r="203" spans="1:10" x14ac:dyDescent="0.25">
      <c r="A203" s="4">
        <f>SUM(A196,A159,A136,A109,A74,A44,A23)</f>
        <v>8782.7052600000006</v>
      </c>
      <c r="C203" s="9">
        <f>SUM(C196,C159,C136,C109,C74,C44,C23)</f>
        <v>38378.446809948007</v>
      </c>
    </row>
  </sheetData>
  <phoneticPr fontId="12" type="noConversion"/>
  <pageMargins left="0.7" right="0.7" top="0.75" bottom="0.75" header="0.3" footer="0.3"/>
  <pageSetup paperSize="9" scale="30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8144CA-DA49-43DC-954C-75DB528B367B}"/>
</file>

<file path=customXml/itemProps2.xml><?xml version="1.0" encoding="utf-8"?>
<ds:datastoreItem xmlns:ds="http://schemas.openxmlformats.org/officeDocument/2006/customXml" ds:itemID="{2FE9E0C5-60A7-41BB-B7E9-6A8A336DD595}"/>
</file>

<file path=customXml/itemProps3.xml><?xml version="1.0" encoding="utf-8"?>
<ds:datastoreItem xmlns:ds="http://schemas.openxmlformats.org/officeDocument/2006/customXml" ds:itemID="{3E0BF347-CAE7-4219-9DA2-370093EAA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2024-02-02T12:20:31Z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