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onca\Desktop\do wysłania\"/>
    </mc:Choice>
  </mc:AlternateContent>
  <xr:revisionPtr revIDLastSave="0" documentId="13_ncr:1_{3279A78A-ED73-4505-AD6D-FDF5B70EF2B8}" xr6:coauthVersionLast="47" xr6:coauthVersionMax="47" xr10:uidLastSave="{00000000-0000-0000-0000-000000000000}"/>
  <bookViews>
    <workbookView xWindow="-120" yWindow="-120" windowWidth="29040" windowHeight="15720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0" i="1" l="1"/>
  <c r="F8" i="1" l="1"/>
  <c r="F9" i="1"/>
  <c r="F10" i="1"/>
  <c r="F11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91" i="1"/>
  <c r="F92" i="1"/>
  <c r="F93" i="1"/>
  <c r="F94" i="1"/>
  <c r="F95" i="1"/>
  <c r="F96" i="1"/>
  <c r="F97" i="1"/>
  <c r="F98" i="1"/>
  <c r="F99" i="1"/>
  <c r="F100" i="1"/>
  <c r="F101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9" i="1"/>
  <c r="F230" i="1"/>
  <c r="F231" i="1"/>
  <c r="F232" i="1"/>
  <c r="F233" i="1"/>
  <c r="F234" i="1"/>
  <c r="F235" i="1"/>
  <c r="F236" i="1"/>
  <c r="F237" i="1"/>
  <c r="F238" i="1"/>
  <c r="A175" i="1" l="1"/>
  <c r="C175" i="1" s="1"/>
  <c r="A196" i="1"/>
  <c r="C196" i="1" s="1"/>
  <c r="A223" i="1"/>
  <c r="C223" i="1" s="1"/>
  <c r="A240" i="1"/>
  <c r="C240" i="1" s="1"/>
  <c r="A103" i="1"/>
  <c r="C103" i="1" s="1"/>
  <c r="A128" i="1"/>
  <c r="C128" i="1" s="1"/>
  <c r="A147" i="1"/>
  <c r="C147" i="1" s="1"/>
  <c r="A13" i="1" l="1"/>
  <c r="C13" i="1" l="1"/>
  <c r="A39" i="1" l="1"/>
  <c r="A84" i="1"/>
  <c r="A61" i="1"/>
  <c r="C84" i="1" l="1"/>
  <c r="C39" i="1"/>
  <c r="C61" i="1"/>
  <c r="C250" i="1" l="1"/>
</calcChain>
</file>

<file path=xl/sharedStrings.xml><?xml version="1.0" encoding="utf-8"?>
<sst xmlns="http://schemas.openxmlformats.org/spreadsheetml/2006/main" count="452" uniqueCount="352">
  <si>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</si>
  <si>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</si>
  <si>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</si>
  <si>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</si>
  <si>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</si>
  <si>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</si>
  <si>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</si>
  <si>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</si>
  <si>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</si>
  <si>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</si>
  <si>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</si>
  <si>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</si>
  <si>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28.03.2024-12.04.2024</t>
  </si>
  <si>
    <t>doręczone 01.04.2024</t>
  </si>
  <si>
    <t>ZA/EUI-24/0072718</t>
  </si>
  <si>
    <t>ZA/EUI-24/0066710,ZA/EUI-24/0066347,ZA/EUI-24/0069</t>
  </si>
  <si>
    <t>ZA/EUI-24/0069446</t>
  </si>
  <si>
    <t>ZA/EUI-24/0070463B,ZA/EUI-24/0070463A</t>
  </si>
  <si>
    <t>PL00405979</t>
  </si>
  <si>
    <t>PL00405891</t>
  </si>
  <si>
    <t>PL00405787</t>
  </si>
  <si>
    <t>PL00406071</t>
  </si>
  <si>
    <t>ZA/EUI-24/0072157</t>
  </si>
  <si>
    <t>ZA/EUDR-24/001325,ZA/EUI-24/0069332B,ZA/EUI-24/006</t>
  </si>
  <si>
    <t>ZA/EUI-24/0070271</t>
  </si>
  <si>
    <t>ZA/EUI-24/0072404A</t>
  </si>
  <si>
    <t>ZA/EUI-24/0072647</t>
  </si>
  <si>
    <t>DRW/00231530</t>
  </si>
  <si>
    <t>ZA/EUI-24/0068298</t>
  </si>
  <si>
    <t>ZA/EUI-24/0067887</t>
  </si>
  <si>
    <t>ZA/EUI-24/0072404B</t>
  </si>
  <si>
    <t>ZA/EUI-24/0066616,ZA/EUI-24/0066838 HRX/ 28/TER2/1</t>
  </si>
  <si>
    <t>ZA/EUI-24/0069392</t>
  </si>
  <si>
    <t>ZA/EU-24/00002542,ZA/EUI-24/0069265A,ZA/EUI-24/006</t>
  </si>
  <si>
    <t>ZA/EUI-24/0070994</t>
  </si>
  <si>
    <t>ZA/EUI-24/0069688,ZA/EUI-24/0071323</t>
  </si>
  <si>
    <t>ZA/EUI-24/0066426</t>
  </si>
  <si>
    <t>ZA/EUI-24/0060864</t>
  </si>
  <si>
    <t>ZA/EUI-24/0072103,ZA/EU-24/00002279</t>
  </si>
  <si>
    <t>ZA/EUI-24/0070393</t>
  </si>
  <si>
    <t>ZA/EUI-24/0072146</t>
  </si>
  <si>
    <t>ZA/EU-24/00002504</t>
  </si>
  <si>
    <t>PL00406070</t>
  </si>
  <si>
    <t>PL00405976</t>
  </si>
  <si>
    <t>PL00406041</t>
  </si>
  <si>
    <t>PL00406082</t>
  </si>
  <si>
    <t>PL00405988</t>
  </si>
  <si>
    <t>EE00957317</t>
  </si>
  <si>
    <t>PL00405990</t>
  </si>
  <si>
    <t>PL00405989</t>
  </si>
  <si>
    <t>PL00406064</t>
  </si>
  <si>
    <t>PL00405914</t>
  </si>
  <si>
    <t>PL00405985</t>
  </si>
  <si>
    <t>PL00406044</t>
  </si>
  <si>
    <t>PL00405982</t>
  </si>
  <si>
    <t>PL00406060</t>
  </si>
  <si>
    <t>PL00405969</t>
  </si>
  <si>
    <t>PL00405984</t>
  </si>
  <si>
    <t>PL00406062</t>
  </si>
  <si>
    <t>PL00405579</t>
  </si>
  <si>
    <t>PL00405983</t>
  </si>
  <si>
    <t>PL00405970</t>
  </si>
  <si>
    <t>ZA/EUI-24/0069935</t>
  </si>
  <si>
    <t>ZA/EUI-24/0070085</t>
  </si>
  <si>
    <t>ZA/EUI-24/0073020,ZA/EUDR-24/001415</t>
  </si>
  <si>
    <t>ZA/EU-24/00002301</t>
  </si>
  <si>
    <t>ZA/EUI-24/0063578,ZA/EUI-24/0065772,ZA/EUI-24/0066</t>
  </si>
  <si>
    <t>ZA/EUI-24/0064460A</t>
  </si>
  <si>
    <t>ZA/EUI-24/0066834,ZA/EUDR-24/001342</t>
  </si>
  <si>
    <t>ZA/EUI-24/0064460B</t>
  </si>
  <si>
    <t>ZA/EUDR-24/001345,ZA/EUDR-24/001431,ZA/EUI-24/0070</t>
  </si>
  <si>
    <t>ZA/EUI-24/0070124</t>
  </si>
  <si>
    <t>ZA/EUI-24/0070928</t>
  </si>
  <si>
    <t>ZA/EUI-24/0071244</t>
  </si>
  <si>
    <t>ZA/EUI-24/0071222</t>
  </si>
  <si>
    <t>ZA/EUI-24/0071517,ZA/EUI-24/0069558</t>
  </si>
  <si>
    <t>ZA/EUI-24/0072907</t>
  </si>
  <si>
    <t>PL00405987</t>
  </si>
  <si>
    <t>PL00406160</t>
  </si>
  <si>
    <t>PL00406204</t>
  </si>
  <si>
    <t>PL00406206</t>
  </si>
  <si>
    <t>PL00406068</t>
  </si>
  <si>
    <t>PL00405789</t>
  </si>
  <si>
    <t>PL00405791</t>
  </si>
  <si>
    <t>PL00405794</t>
  </si>
  <si>
    <t>PL00405795</t>
  </si>
  <si>
    <t>PL00405796</t>
  </si>
  <si>
    <t>PL00405798</t>
  </si>
  <si>
    <t>PL00405837</t>
  </si>
  <si>
    <t>PL00405890</t>
  </si>
  <si>
    <t>PL00405899</t>
  </si>
  <si>
    <t>PL00406208</t>
  </si>
  <si>
    <t>PL00406290</t>
  </si>
  <si>
    <t>PL00406401</t>
  </si>
  <si>
    <t>PL00406291</t>
  </si>
  <si>
    <t>PL00406293</t>
  </si>
  <si>
    <t>PL00406295</t>
  </si>
  <si>
    <t>PL00406298</t>
  </si>
  <si>
    <t>PL00406299</t>
  </si>
  <si>
    <t>PL00406301</t>
  </si>
  <si>
    <t>PL00406370</t>
  </si>
  <si>
    <t>PL00406383</t>
  </si>
  <si>
    <t>PL00406386</t>
  </si>
  <si>
    <t>PL00406395</t>
  </si>
  <si>
    <t>PL00406403</t>
  </si>
  <si>
    <t>PL00406404</t>
  </si>
  <si>
    <t>PL00406405</t>
  </si>
  <si>
    <t>PL00406433</t>
  </si>
  <si>
    <t>ZA/EUI-24/0067499</t>
  </si>
  <si>
    <t>ZA/EUI-24/0070013</t>
  </si>
  <si>
    <t>ZA/EUI-24/0073329</t>
  </si>
  <si>
    <t>ZA/EUI-24/0072420</t>
  </si>
  <si>
    <t>ZA/EUI-24/0072956</t>
  </si>
  <si>
    <t>ZA/EUI-24/0071906</t>
  </si>
  <si>
    <t>ZA/EUI-24/0074893</t>
  </si>
  <si>
    <t>ZA/EUI-24/0071988</t>
  </si>
  <si>
    <t>ZA/EUI-24/0073393A,ZA/EUI-24/0073393B</t>
  </si>
  <si>
    <t>ZA/EUDR-24/001404,ZA/EUI-24/0070052B,ZA/EUI-24/007</t>
  </si>
  <si>
    <t>ZA/EUDR-24/001393,ZA/EUDR-24/001462,ZA/EUDR-24/001</t>
  </si>
  <si>
    <t>ZA/EUI-24/0073511, HRX/ 03/TER1/14</t>
  </si>
  <si>
    <t>ZA/EUI-24/0072626,ZA/EUDR-24/001126,ZA/EUDR-24/001</t>
  </si>
  <si>
    <t>ZA/EUI-24/0073089</t>
  </si>
  <si>
    <t>ZA/EUI-24/0069695B,ZA/EUI-24/0069695A,ZA/EUDR-24/0</t>
  </si>
  <si>
    <t>ZA/EUI-24/0074656,ZA/EUDR-24/001392</t>
  </si>
  <si>
    <t>doręczone 02.04.2024</t>
  </si>
  <si>
    <t>doręczone 03.04.2024</t>
  </si>
  <si>
    <t>doręczone 04.04.2024</t>
  </si>
  <si>
    <t>PL00406647</t>
  </si>
  <si>
    <t>PL00406644</t>
  </si>
  <si>
    <t>PL00406511</t>
  </si>
  <si>
    <t>PL00406512</t>
  </si>
  <si>
    <t>PL00406518</t>
  </si>
  <si>
    <t>PL00406523</t>
  </si>
  <si>
    <t>PL00406560</t>
  </si>
  <si>
    <t>PL00406577</t>
  </si>
  <si>
    <t>PL00406584</t>
  </si>
  <si>
    <t>PL00406586</t>
  </si>
  <si>
    <t>PL00406676</t>
  </si>
  <si>
    <t>doręczone 05.04.2024</t>
  </si>
  <si>
    <t>ZA/EU-24/00002640,ZA/EU-24/00002625 Estonia24</t>
  </si>
  <si>
    <t>ZA/EUI-24/0069857</t>
  </si>
  <si>
    <t>ZA/EUDR-24/001512,ZA/EUI-24/0075186</t>
  </si>
  <si>
    <t>ZA/EUI-24/0071882,ZA/EUDR-24/001376,ZA/EUDR-24/001</t>
  </si>
  <si>
    <t>ZA/EUI-24/0072153</t>
  </si>
  <si>
    <t>ZA/EUI-24/0069865A</t>
  </si>
  <si>
    <t>ZA/EUI-24/0072678</t>
  </si>
  <si>
    <t>ZA/EUI-24/0076002</t>
  </si>
  <si>
    <t>ZA/EUI-24/0069865B</t>
  </si>
  <si>
    <t>ZA/EUI-24/0071438</t>
  </si>
  <si>
    <t>ZA/EUI-24/0075998,ZA/EUDR-24/001483,ZA/EUDR-24/001</t>
  </si>
  <si>
    <t>ZA/EUI-24/0071434</t>
  </si>
  <si>
    <t>ZA/EUI-24/0069509A,ZA/EUI-24/0069509B</t>
  </si>
  <si>
    <t>ZA/EUDR-24/001489,ZA/EUI-24/0075673</t>
  </si>
  <si>
    <t>ZA/EUI-24/0074581</t>
  </si>
  <si>
    <t>ZA/EUI-24/0069867</t>
  </si>
  <si>
    <t>ZA/EUI-24/0075071</t>
  </si>
  <si>
    <t>ZA/EUI-24/0073419A,ZA/EUI-24/0073419B</t>
  </si>
  <si>
    <t>ZA/EUI-24/0074975,ZA/EUDR-24/001445</t>
  </si>
  <si>
    <t>ZA/EUI-24/0076313</t>
  </si>
  <si>
    <t>ZA/EUI-24/0075805</t>
  </si>
  <si>
    <t>ZA/EUDR-24/001356,ZA/EUI-24/0076654</t>
  </si>
  <si>
    <t>ZA/EUI-24/0076726</t>
  </si>
  <si>
    <t>ZA/EUI-24/0077026</t>
  </si>
  <si>
    <t>ZA/EUI-24/0077005</t>
  </si>
  <si>
    <t>ZA/EUI-24/0076996</t>
  </si>
  <si>
    <t>ZA/EUI-24/0077116,ZA/EUI-24/0075300,ZA/EUDR-24/001</t>
  </si>
  <si>
    <t>ZA/EUI-24/0076937</t>
  </si>
  <si>
    <t>ZA/EUI-24/0075749</t>
  </si>
  <si>
    <t>ZA/EUI-24/0077153,ZA/EUI-24/0075759A</t>
  </si>
  <si>
    <t>PL00406622</t>
  </si>
  <si>
    <t>PL00406793</t>
  </si>
  <si>
    <t>PL00406514</t>
  </si>
  <si>
    <t>PL00406517</t>
  </si>
  <si>
    <t>PL00406613</t>
  </si>
  <si>
    <t>PL00406521</t>
  </si>
  <si>
    <t>PL00406618</t>
  </si>
  <si>
    <t>PL00406559</t>
  </si>
  <si>
    <t>PL00406712</t>
  </si>
  <si>
    <t>PL00406716</t>
  </si>
  <si>
    <t>PL00406718</t>
  </si>
  <si>
    <t>PL00406719</t>
  </si>
  <si>
    <t>PL00406722</t>
  </si>
  <si>
    <t>PL00406724</t>
  </si>
  <si>
    <t>PL00406727</t>
  </si>
  <si>
    <t>PL00406789</t>
  </si>
  <si>
    <t>PL00406794</t>
  </si>
  <si>
    <t>PL00406810</t>
  </si>
  <si>
    <t>PL00406862</t>
  </si>
  <si>
    <t>doręczone 08.04.2024</t>
  </si>
  <si>
    <t>doręczone 09.04.2024</t>
  </si>
  <si>
    <t>PL00406991</t>
  </si>
  <si>
    <t>PL00406997</t>
  </si>
  <si>
    <t>PL00406925</t>
  </si>
  <si>
    <t>PL00406926</t>
  </si>
  <si>
    <t>PL00406928</t>
  </si>
  <si>
    <t>PL00406929</t>
  </si>
  <si>
    <t>PL00406931</t>
  </si>
  <si>
    <t>PL00406934</t>
  </si>
  <si>
    <t>PL00406937</t>
  </si>
  <si>
    <t>PL00406939</t>
  </si>
  <si>
    <t>PL00406944</t>
  </si>
  <si>
    <t>PL00406992</t>
  </si>
  <si>
    <t>PL00406994</t>
  </si>
  <si>
    <t>ZA/EUI-24/0075770</t>
  </si>
  <si>
    <t>ZA/EUI-24/0075591</t>
  </si>
  <si>
    <t>ZA/EUDR-24/001464,ZA/EUDR-24/001329,ZA/EUI-24/0076</t>
  </si>
  <si>
    <t>ZA/EU-24/00002721,ZA/EU-24/00002702</t>
  </si>
  <si>
    <t>ZA/EUI-24/0072544</t>
  </si>
  <si>
    <t>ZA/EUI-24/0073173</t>
  </si>
  <si>
    <t>ZA/EUI-24/0077973</t>
  </si>
  <si>
    <t>ZA/EU-24/00002574</t>
  </si>
  <si>
    <t>ZA/EUI-24/0070351</t>
  </si>
  <si>
    <t>ZA/EUI-24/0070352</t>
  </si>
  <si>
    <t>ZA/EUI-24/0077915</t>
  </si>
  <si>
    <t>ZA/EUI-24/0073184</t>
  </si>
  <si>
    <t>ZA/EUI-24/0076596</t>
  </si>
  <si>
    <t>doręczone 10.04.2024</t>
  </si>
  <si>
    <t>PL00406942</t>
  </si>
  <si>
    <t>PL00407237</t>
  </si>
  <si>
    <t>PL00407116</t>
  </si>
  <si>
    <t>PL00407118</t>
  </si>
  <si>
    <t>PL00407121</t>
  </si>
  <si>
    <t>PL00407126</t>
  </si>
  <si>
    <t>PL00407130</t>
  </si>
  <si>
    <t>PL00407132</t>
  </si>
  <si>
    <t>PL00407133</t>
  </si>
  <si>
    <t>PL00407134</t>
  </si>
  <si>
    <t>PL00407136</t>
  </si>
  <si>
    <t>PL00407141</t>
  </si>
  <si>
    <t>PL00407184</t>
  </si>
  <si>
    <t>PL00407243</t>
  </si>
  <si>
    <t>PL00407218</t>
  </si>
  <si>
    <t>PL00407252</t>
  </si>
  <si>
    <t>PL00407222</t>
  </si>
  <si>
    <t>PL00407267</t>
  </si>
  <si>
    <t>PL00407226</t>
  </si>
  <si>
    <t>PL00407217</t>
  </si>
  <si>
    <t>PL00407259</t>
  </si>
  <si>
    <t>ZA/EU-24/00002726</t>
  </si>
  <si>
    <t>ZA/EUI-24/0076271 HRX/ 09/TER6/15</t>
  </si>
  <si>
    <t>ZA/EUI-24/0077934,ZA/EUDR-24/001618</t>
  </si>
  <si>
    <t>ZA/EU-24/00002762</t>
  </si>
  <si>
    <t>ZA/EUI-24/0079748</t>
  </si>
  <si>
    <t>ZA/EUI-24/0077766</t>
  </si>
  <si>
    <t>ZA/EUI-24/0077764</t>
  </si>
  <si>
    <t>ZA/EUI-24/0076440</t>
  </si>
  <si>
    <t>ZA/EU-24/00002744</t>
  </si>
  <si>
    <t>ZA/EUI-24/0076380</t>
  </si>
  <si>
    <t>ZA/EUI-24/0077292</t>
  </si>
  <si>
    <t>ZA/EUI-24/0077995</t>
  </si>
  <si>
    <t>ZA/EU-24/00002677</t>
  </si>
  <si>
    <t>ZA/EUDR-24/001569,ZA/EUI-24/0077917</t>
  </si>
  <si>
    <t>ZA/EUI-24/0077009A,ZA/EUI-24/0077009B</t>
  </si>
  <si>
    <t>ZA/EUI-24/0076693B,ZA/EUI-24/0076693A</t>
  </si>
  <si>
    <t>ZA/EUI-24/0075685</t>
  </si>
  <si>
    <t>ZA/EUDR-24/001628,ZA/EUDR-24/001573,ZA/EUI-24/0079</t>
  </si>
  <si>
    <t>ZA/EUI-24/0079276B</t>
  </si>
  <si>
    <t>ZA/EUI-24/0079318,ZA/EUI-24/0078249 HRX/ 09/TER5/1</t>
  </si>
  <si>
    <t>ZA/EU-24/00002700</t>
  </si>
  <si>
    <t>ZA/EUDR-24/001630,ZA/EUDR-24/001585,ZA/EUDR-24/001</t>
  </si>
  <si>
    <t>ZA/EUI-24/0072591</t>
  </si>
  <si>
    <t>ZA/EUDR-24/001616,ZA/EUDR-24/001559,ZA/EUI-24/0080</t>
  </si>
  <si>
    <t>ZA/EUI-24/0078272</t>
  </si>
  <si>
    <t>ZA/EUI-24/0074500</t>
  </si>
  <si>
    <t>ZA/EUI-24/0080138</t>
  </si>
  <si>
    <t>ZA/EUI-24/0079345</t>
  </si>
  <si>
    <t>wyd.1035352</t>
  </si>
  <si>
    <t>ZA/EUI-24/0079207</t>
  </si>
  <si>
    <t>ZA/EUI-24/0075766</t>
  </si>
  <si>
    <t>ZA/EUI-24/0080602</t>
  </si>
  <si>
    <t>ZA/EUI-24/0071332</t>
  </si>
  <si>
    <t>ZA/EUI-24/0081456</t>
  </si>
  <si>
    <t>ZA/EUI-24/0072446</t>
  </si>
  <si>
    <t>doręczone 11.04.2024</t>
  </si>
  <si>
    <t>PL00407454</t>
  </si>
  <si>
    <t>PL00407223</t>
  </si>
  <si>
    <t>PL00407438</t>
  </si>
  <si>
    <t>PL00407384</t>
  </si>
  <si>
    <t>PL00407493</t>
  </si>
  <si>
    <t>PL00407437</t>
  </si>
  <si>
    <t>PL00407228</t>
  </si>
  <si>
    <t>PL00407349</t>
  </si>
  <si>
    <t>PL00407381</t>
  </si>
  <si>
    <t>PL00407382</t>
  </si>
  <si>
    <t>PL00407391</t>
  </si>
  <si>
    <t>PL00407393</t>
  </si>
  <si>
    <t>PL00407584</t>
  </si>
  <si>
    <t>PL00407370</t>
  </si>
  <si>
    <t>PL00407376</t>
  </si>
  <si>
    <t>PL00407718</t>
  </si>
  <si>
    <t>PL00407347</t>
  </si>
  <si>
    <t>PL00407395</t>
  </si>
  <si>
    <t>PL00407374</t>
  </si>
  <si>
    <t>PL00407377</t>
  </si>
  <si>
    <t>PL00407378</t>
  </si>
  <si>
    <t>PL00407379</t>
  </si>
  <si>
    <t>PL00407586</t>
  </si>
  <si>
    <t>PL00407710</t>
  </si>
  <si>
    <t>PL00407592</t>
  </si>
  <si>
    <t>PL00407714</t>
  </si>
  <si>
    <t>PL00407601</t>
  </si>
  <si>
    <t>PL00407629</t>
  </si>
  <si>
    <t>PL00407630</t>
  </si>
  <si>
    <t>PL00407654</t>
  </si>
  <si>
    <t>PL00407668</t>
  </si>
  <si>
    <t>PL00407672</t>
  </si>
  <si>
    <t>PL00407676</t>
  </si>
  <si>
    <t>PL00407687</t>
  </si>
  <si>
    <t>PL00407691</t>
  </si>
  <si>
    <t>doręczone 12.04.2024</t>
  </si>
  <si>
    <t>ZA/EUI-24/0076655,ZA/EUDR-24/001657</t>
  </si>
  <si>
    <t>ZA/EUI-24/0080789</t>
  </si>
  <si>
    <t>Wyd.1035788</t>
  </si>
  <si>
    <t>Wyd.1035511</t>
  </si>
  <si>
    <t>ZA/EUI-24/0080387</t>
  </si>
  <si>
    <t>ZA/EUI-24/0079496</t>
  </si>
  <si>
    <t>ZA/EUI-24/0078820</t>
  </si>
  <si>
    <t>ZA/EUDR-24/001382,ZA/EUI-24/0075969,ZA/EUDR-24/001</t>
  </si>
  <si>
    <t>ZA/EUI-24/0079958,ZA/EUDR-24/001655,ZA/EUDR-24/001</t>
  </si>
  <si>
    <t>ZA/EUI-24/0081302</t>
  </si>
  <si>
    <t>ZA/EUI-24/0081144</t>
  </si>
  <si>
    <t>ZA/EUI-24/0080090B,ZA/EUI-24/0080090A</t>
  </si>
  <si>
    <t>ZA/EUI-24/0078859</t>
  </si>
  <si>
    <t>ZA/EUI-24/0081251</t>
  </si>
  <si>
    <t>ZA/EUDR-24/001617,ZA/EUDR-24/001544,ZA/EUDR-24/001</t>
  </si>
  <si>
    <t>ZA/EUI-24/0079107B</t>
  </si>
  <si>
    <t>ZA/EUI-24/0079107A</t>
  </si>
  <si>
    <t>ZA/EUI-24/0080778</t>
  </si>
  <si>
    <t>ZA/EUI-24/0080889A,ZA/EU-24/00002635,ZA/EU-24/0000</t>
  </si>
  <si>
    <t>ZA/EUI-24/0080051,ZA/EUDR-24/001463</t>
  </si>
  <si>
    <t>ZA/EUI-24/0079809</t>
  </si>
  <si>
    <t>ZA/EU-24/00002687,ZA/EU-24/00002688,ZA/EU-24/00002</t>
  </si>
  <si>
    <t>ZA/EU-24/00002872</t>
  </si>
  <si>
    <t>ZA/EUI-24/0076202</t>
  </si>
  <si>
    <t>ZA/EUDR-24/001766</t>
  </si>
  <si>
    <t>Wyd.1034977</t>
  </si>
  <si>
    <t>ZA/EUI-24/0082221</t>
  </si>
  <si>
    <t>ZA/EUDR-24/001605,ZA/EUDR-24/001735,ZA/EUI-24/0081</t>
  </si>
  <si>
    <t>ZA/EUI-24/0075307</t>
  </si>
  <si>
    <t>ZA/EUI-24/0081312</t>
  </si>
  <si>
    <t>ZA/EUI-24/0081086</t>
  </si>
  <si>
    <t>doręczone 15.04.2024</t>
  </si>
  <si>
    <t>PL00407632</t>
  </si>
  <si>
    <t>PL00407758</t>
  </si>
  <si>
    <t>PL00407780</t>
  </si>
  <si>
    <t>PL00407790</t>
  </si>
  <si>
    <t>PL00407852</t>
  </si>
  <si>
    <t>PL00407791</t>
  </si>
  <si>
    <t>PL00407794</t>
  </si>
  <si>
    <t>PL00407855</t>
  </si>
  <si>
    <t>PL00407764</t>
  </si>
  <si>
    <t>PL00407606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</si>
</sst>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2" fillId="0" borderId="0"/>
  </cellStyleXfs>
  <cellXfs count="18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2" fontId="0" fillId="0" borderId="0" xfId="0" applyNumberFormat="1" applyAlignment="1">
      <alignment horizontal="right"/>
    </xf>
    <xf numFmtId="2" fontId="4" fillId="0" borderId="0" xfId="2" applyNumberFormat="1" applyAlignment="1">
      <alignment horizontal="right"/>
    </xf>
    <xf numFmtId="165" fontId="0" fillId="0" borderId="0" xfId="0" applyNumberFormat="1"/>
    <xf numFmtId="2" fontId="4" fillId="0" borderId="0" xfId="2" applyNumberFormat="1"/>
    <xf numFmtId="0" fontId="4" fillId="0" borderId="0" xfId="0" applyFont="1"/>
    <xf numFmtId="2" fontId="4" fillId="0" borderId="0" xfId="10" applyNumberFormat="1"/>
    <xf numFmtId="0" fontId="7" fillId="0" borderId="0" xfId="9"/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66"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general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44:G59" totalsRowShown="0">
  <autoFilter ref="A44:G59" xr:uid="{FF00F00F-3A06-438B-8C27-21CC27738712}"/>
  <sortState xmlns:xlrd2="http://schemas.microsoft.com/office/spreadsheetml/2017/richdata2" ref="A45:G55">
    <sortCondition ref="C44:C55"/>
  </sortState>
  <tableColumns count="7">
    <tableColumn id="1" xr3:uid="{23CA0931-19EA-4022-A85D-41B7A0D28C1A}" name="MONTH"/>
    <tableColumn id="7" xr3:uid="{3248CB81-C778-47E6-A613-2B39BAC98D52}" name="ZLECENIE" dataDxfId="65" dataCellStyle="Normalny 14"/>
    <tableColumn id="2" xr3:uid="{E09E5A1F-A03D-4AED-B825-8A8DDAC5A357}" name="CMR NUMBER" dataDxfId="64" dataCellStyle="Normalny 15"/>
    <tableColumn id="3" xr3:uid="{6B0FA87A-B129-4FDD-A7A0-D44FB48CA8CB}" name="Total Weight" dataDxfId="63" dataCellStyle="Normalny 15"/>
    <tableColumn id="4" xr3:uid="{25895EC7-1BFF-45AC-81FC-B8BC9BFA1C99}" name="PRICE IN EUR NET" dataDxfId="62" dataCellStyle="Normalny 2"/>
    <tableColumn id="6" xr3:uid="{CB3A7561-2E58-4970-A451-204E25AC249C}" name="WITH FUEL ADD" dataDxfId="61">
      <calculatedColumnFormula>Tabela110431067323245823232423245232342324235235810679[[#This Row],[PRICE IN EUR NET]]+G45*E45</calculatedColumnFormula>
    </tableColumn>
    <tableColumn id="5" xr3:uid="{4B6A1247-087A-4AEC-A04C-DE8D97EE24F5}" name="FUEL ADD" dataDxfId="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66:G82" totalsRowShown="0">
  <autoFilter ref="A66:G82" xr:uid="{1E8F86E3-B86D-423E-8EF5-97DEDECF2B49}"/>
  <tableColumns count="7">
    <tableColumn id="1" xr3:uid="{0D586682-1E55-4671-8243-4AE4FB31D34C}" name="MONTH"/>
    <tableColumn id="7" xr3:uid="{60056748-9C25-481F-A36A-0E1DB3919DE3}" name="ZLECENIE" dataDxfId="59" dataCellStyle="Normalny 14"/>
    <tableColumn id="2" xr3:uid="{7565674D-C4B7-4CB6-93DC-B21FAE484B38}" name="CMR NUMBER" dataDxfId="58" dataCellStyle="Normalny 14"/>
    <tableColumn id="3" xr3:uid="{45804FBB-87DD-47E4-8510-49DB1A9A1EE7}" name="Total Weight" dataDxfId="57" dataCellStyle="Normalny 15"/>
    <tableColumn id="4" xr3:uid="{5BA32A79-0942-46B4-AA69-9999F941DE37}" name="PRICE IN EUR NET" dataDxfId="56" dataCellStyle="Normalny 2"/>
    <tableColumn id="6" xr3:uid="{415DAA56-4E7F-48AB-AE62-9BA5B5BC7741}" name="WITH FUEL ADD" dataDxfId="55">
      <calculatedColumnFormula>Tabela1104310673232458232324232452323423242352358106793[[#This Row],[PRICE IN EUR NET]]+G67*E67</calculatedColumnFormula>
    </tableColumn>
    <tableColumn id="5" xr3:uid="{8817C261-8DEC-49B2-9738-2152010D9076}" name="FUEL ADD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17:G37" totalsRowShown="0">
  <autoFilter ref="A17:G37" xr:uid="{AB09C13B-D852-45CF-9FB7-ECD052D5385E}"/>
  <tableColumns count="7">
    <tableColumn id="1" xr3:uid="{62555B29-3AEC-4272-975F-0AF3F3EE17DF}" name="MONTH"/>
    <tableColumn id="7" xr3:uid="{8A5AA220-8ED2-477A-A753-00E98D6D35AF}" name="ZLECENIE" dataDxfId="53" dataCellStyle="Normalny 14"/>
    <tableColumn id="2" xr3:uid="{949C5D44-5CCE-47B1-AD34-818F9395F637}" name="CMR NUMBER" dataDxfId="52" dataCellStyle="Normalny 15"/>
    <tableColumn id="3" xr3:uid="{A1AA1BA9-1C7F-4F78-AE08-CB1533C36CE9}" name="Total Weight" dataDxfId="51" dataCellStyle="Normalny 15"/>
    <tableColumn id="4" xr3:uid="{090FE9BD-8BCF-43F0-A6C8-C76C6414055B}" name="PRICE IN EUR NET" dataDxfId="50" dataCellStyle="Normalny 2"/>
    <tableColumn id="6" xr3:uid="{82378B25-A6C3-4436-B740-C52BDD0958DD}" name="WITH FUEL ADD" dataDxfId="49">
      <calculatedColumnFormula>Tabela11043106732324582323242324523234232423523581067[[#This Row],[PRICE IN EUR NET]]+G18*E18</calculatedColumnFormula>
    </tableColumn>
    <tableColumn id="5" xr3:uid="{C3897C57-40D6-4754-B111-59E9EF2898EA}" name="FUEL ADD" dataDxfId="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79047-B784-41DD-A883-45578B962617}" name="Tabela11043106732324582323242324523234232423523581067932458" displayName="Tabela11043106732324582323242324523234232423523581067932458" ref="A7:G11" totalsRowShown="0">
  <autoFilter ref="A7:G11" xr:uid="{27379047-B784-41DD-A883-45578B962617}"/>
  <tableColumns count="7">
    <tableColumn id="1" xr3:uid="{9280BE26-250D-4B00-8F30-98158D7E6B61}" name="MONTH"/>
    <tableColumn id="7" xr3:uid="{851DFCE5-F6E5-4289-8D95-BD36EE544CEF}" name="ZLECENIE" dataDxfId="47" dataCellStyle="Normalny 14"/>
    <tableColumn id="2" xr3:uid="{C4734666-A33E-4A2B-AC5F-9CC9171DD13C}" name="CMR NUMBER" dataDxfId="46" dataCellStyle="Normalny 15"/>
    <tableColumn id="3" xr3:uid="{4FBD3AA5-E68E-40A6-87A6-C0CBE3751BC8}" name="Total Weight" dataDxfId="45" dataCellStyle="Normalny 15"/>
    <tableColumn id="4" xr3:uid="{43F6ECC0-76CA-429E-BDD0-E4FDECBF20DF}" name="PRICE IN EUR NET" dataDxfId="44" dataCellStyle="Normalny 2"/>
    <tableColumn id="6" xr3:uid="{03C105A1-4305-4736-98AD-78ABAD58B048}" name="WITH FUEL ADD" dataDxfId="43">
      <calculatedColumnFormula>Tabela11043106732324582323242324523234232423523581067932458[[#This Row],[PRICE IN EUR NET]]+G8*E8</calculatedColumnFormula>
    </tableColumn>
    <tableColumn id="5" xr3:uid="{A5863DC9-78AB-4DE2-89C4-2E358A8633C9}" name="FUEL ADD" dataDxfId="4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E75B03-B724-4796-82FA-816E1DD1097F}" name="Tabela11043106732324582323242324523234232423523581067932" displayName="Tabela11043106732324582323242324523234232423523581067932" ref="A90:G101" totalsRowShown="0">
  <autoFilter ref="A90:G101" xr:uid="{72E75B03-B724-4796-82FA-816E1DD1097F}"/>
  <tableColumns count="7">
    <tableColumn id="1" xr3:uid="{4712D2CC-15F2-4CBA-B241-8B2349663F8A}" name="MONTH"/>
    <tableColumn id="7" xr3:uid="{D2AC76C2-28C1-4885-9E20-C6A3C6C91BAE}" name="ZLECENIE" dataDxfId="41" dataCellStyle="Normalny 14"/>
    <tableColumn id="2" xr3:uid="{A8100B52-68E1-4B5E-AF01-231A1B2393B5}" name="CMR NUMBER" dataDxfId="40" dataCellStyle="Normalny 14"/>
    <tableColumn id="3" xr3:uid="{29EAC438-FD1C-4D85-B945-3D71620F98F9}" name="Total Weight" dataDxfId="39" dataCellStyle="Normalny 15"/>
    <tableColumn id="4" xr3:uid="{7DBF2007-07AD-4635-A68B-4D6C4FB6A91A}" name="PRICE IN EUR NET" dataDxfId="38" dataCellStyle="Normalny 2"/>
    <tableColumn id="6" xr3:uid="{EE5F1414-0642-471D-BADF-C995548837C6}" name="WITH FUEL ADD" dataDxfId="37">
      <calculatedColumnFormula>Tabela11043106732324582323242324523234232423523581067932[[#This Row],[PRICE IN EUR NET]]+G91*E91</calculatedColumnFormula>
    </tableColumn>
    <tableColumn id="5" xr3:uid="{F26E9C5D-4245-4FB7-9574-F476A9BA8BE6}" name="FUEL ADD" dataDxfId="3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E5306E-7A41-4277-BB00-E9759BAB104D}" name="Tabela11043106732324582323242324523234232423523581067934" displayName="Tabela11043106732324582323242324523234232423523581067934" ref="A107:G126" totalsRowShown="0">
  <autoFilter ref="A107:G126" xr:uid="{33E5306E-7A41-4277-BB00-E9759BAB104D}"/>
  <tableColumns count="7">
    <tableColumn id="1" xr3:uid="{09254B98-87DD-4049-AD7B-9F5CD4829F57}" name="MONTH"/>
    <tableColumn id="7" xr3:uid="{B357AE19-5FA0-4FA2-A722-A4D2D4DF5776}" name="ZLECENIE" dataDxfId="35" dataCellStyle="Normalny 14"/>
    <tableColumn id="2" xr3:uid="{70DAA29E-D4A9-4A0B-AC6A-1BE3BCBC2B82}" name="CMR NUMBER" dataDxfId="34" dataCellStyle="Normalny 14"/>
    <tableColumn id="3" xr3:uid="{6FCAC6A5-7030-468B-9908-EDF1AF7AD1E7}" name="Total Weight" dataDxfId="33" dataCellStyle="Normalny 15"/>
    <tableColumn id="4" xr3:uid="{AA2A40D1-5DEC-4D80-9AF6-2BEB9B273943}" name="PRICE IN EUR NET" dataDxfId="32" dataCellStyle="Normalny 2"/>
    <tableColumn id="6" xr3:uid="{226868BB-D064-459C-A853-37139ECA3F63}" name="WITH FUEL ADD" dataDxfId="31">
      <calculatedColumnFormula>Tabela11043106732324582323242324523234232423523581067934[[#This Row],[PRICE IN EUR NET]]+G108*E108</calculatedColumnFormula>
    </tableColumn>
    <tableColumn id="5" xr3:uid="{97CF47C8-26D3-42CA-A943-D9B8DE662FF8}" name="FUEL ADD" dataDxfId="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1BF36A-0059-40D5-90D0-AF0A500AAFAF}" name="Tabela11043106732324582323242324523234232423523581067935" displayName="Tabela11043106732324582323242324523234232423523581067935" ref="A132:G145" totalsRowShown="0">
  <autoFilter ref="A132:G145" xr:uid="{D71BF36A-0059-40D5-90D0-AF0A500AAFAF}"/>
  <tableColumns count="7">
    <tableColumn id="1" xr3:uid="{D36D5F67-7ADF-432B-9C62-E3EE28CE7102}" name="MONTH"/>
    <tableColumn id="7" xr3:uid="{BF26130F-B096-4015-A5B9-D4DFAFABE77B}" name="ZLECENIE" dataDxfId="29" dataCellStyle="Normalny 14"/>
    <tableColumn id="2" xr3:uid="{3DC57004-618C-420E-B129-4CDE9064F9F2}" name="CMR NUMBER" dataDxfId="28" dataCellStyle="Normalny 14"/>
    <tableColumn id="3" xr3:uid="{1EDC0FFD-9149-401C-8730-ED5597F2BA77}" name="Total Weight" dataDxfId="27" dataCellStyle="Normalny 15"/>
    <tableColumn id="4" xr3:uid="{BC9A8803-183E-4ED1-A193-73143F951201}" name="PRICE IN EUR NET" dataDxfId="26" dataCellStyle="Normalny 2"/>
    <tableColumn id="6" xr3:uid="{BF2C6EF9-251A-46B6-A630-00F210A05A68}" name="WITH FUEL ADD" dataDxfId="25">
      <calculatedColumnFormula>Tabela11043106732324582323242324523234232423523581067935[[#This Row],[PRICE IN EUR NET]]+G133*E133</calculatedColumnFormula>
    </tableColumn>
    <tableColumn id="5" xr3:uid="{71220A5C-5934-4501-9248-A4190F926112}" name="FUEL ADD" dataDxfId="2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FE5871-B8B1-4EF2-9AA4-F03C1D1F4258}" name="Tabela110431067323245823232423245232342324235235810679356" displayName="Tabela110431067323245823232423245232342324235235810679356" ref="A152:G173" totalsRowShown="0">
  <autoFilter ref="A152:G173" xr:uid="{A3FE5871-B8B1-4EF2-9AA4-F03C1D1F4258}"/>
  <tableColumns count="7">
    <tableColumn id="1" xr3:uid="{8149B36D-0941-48B4-B858-7534758CDE3B}" name="MONTH"/>
    <tableColumn id="7" xr3:uid="{CB3D70C0-6ACD-4F70-9E09-3199DD4B79A9}" name="ZLECENIE" dataDxfId="23" dataCellStyle="Normalny 14"/>
    <tableColumn id="2" xr3:uid="{29E1E19B-C455-446A-B12F-95D88D3716D7}" name="CMR NUMBER" dataDxfId="22" dataCellStyle="Normalny 14"/>
    <tableColumn id="3" xr3:uid="{5F761BF0-BAC5-486F-B636-2F8BA234A230}" name="Total Weight" dataDxfId="21" dataCellStyle="Normalny 15"/>
    <tableColumn id="4" xr3:uid="{A40BC42B-6666-48DF-B569-8F1202408920}" name="PRICE IN EUR NET" dataDxfId="20" dataCellStyle="Normalny 2"/>
    <tableColumn id="6" xr3:uid="{9565D1D3-31B7-4A4B-95C6-F37DCF39D22D}" name="WITH FUEL ADD" dataDxfId="19">
      <calculatedColumnFormula>Tabela110431067323245823232423245232342324235235810679356[[#This Row],[PRICE IN EUR NET]]+G153*E153</calculatedColumnFormula>
    </tableColumn>
    <tableColumn id="5" xr3:uid="{26D2F462-BD7E-4ACF-B631-35D8E0D9FBAE}" name="FUEL ADD" dataDxfId="1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D1615BD-6A35-4660-846A-553DE3CD595C}" name="Tabela1104310673232458232324232452323423242352358106793510" displayName="Tabela1104310673232458232324232452323423242352358106793510" ref="A180:G194" totalsRowShown="0">
  <autoFilter ref="A180:G194" xr:uid="{4D1615BD-6A35-4660-846A-553DE3CD595C}"/>
  <tableColumns count="7">
    <tableColumn id="1" xr3:uid="{5B7AAE0C-5695-4AD9-BD01-1BFF61655424}" name="MONTH"/>
    <tableColumn id="7" xr3:uid="{331F56DB-2C20-43A8-B1A0-4928F47228D1}" name="ZLECENIE" dataDxfId="17" dataCellStyle="Normalny 14"/>
    <tableColumn id="2" xr3:uid="{03F85B89-A416-475A-9148-B7F2159B9279}" name="CMR NUMBER" dataDxfId="16" dataCellStyle="Normalny 14"/>
    <tableColumn id="3" xr3:uid="{A8D259E7-6C1F-47BF-AF21-15054B8ABFC1}" name="Total Weight" dataDxfId="15" dataCellStyle="Normalny 15"/>
    <tableColumn id="4" xr3:uid="{23C2968F-5FE4-4C8A-9C9E-62BF2B494449}" name="PRICE IN EUR NET" dataDxfId="14" dataCellStyle="Normalny 2"/>
    <tableColumn id="6" xr3:uid="{EB264D7D-4D75-4AB3-8FA4-085E209CEA65}" name="WITH FUEL ADD" dataDxfId="13">
      <calculatedColumnFormula>Tabela1104310673232458232324232452323423242352358106793510[[#This Row],[PRICE IN EUR NET]]+G181*E181</calculatedColumnFormula>
    </tableColumn>
    <tableColumn id="5" xr3:uid="{0BF7D423-6CCD-44DC-879F-7070F42BFA57}" name="FUEL ADD" dataDxfId="1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78FC06C-6580-4025-90E9-F6AB9E4F2837}" name="Tabela1104310673232458232324232452323423242352358106793511" displayName="Tabela1104310673232458232324232452323423242352358106793511" ref="A200:G221" totalsRowShown="0">
  <autoFilter ref="A200:G221" xr:uid="{D78FC06C-6580-4025-90E9-F6AB9E4F2837}"/>
  <tableColumns count="7">
    <tableColumn id="1" xr3:uid="{CC34E102-3143-48DA-A418-62AB984B8B4E}" name="MONTH"/>
    <tableColumn id="7" xr3:uid="{9F56D061-B732-4F8A-8BB6-233BD2D4AADC}" name="ZLECENIE" dataDxfId="11" dataCellStyle="Normalny 14"/>
    <tableColumn id="2" xr3:uid="{B7AEA023-4874-42B5-9BC9-215227FBD619}" name="CMR NUMBER" dataDxfId="10" dataCellStyle="Normalny 14"/>
    <tableColumn id="3" xr3:uid="{F7148549-6C89-43DE-8308-03BC0DB3D042}" name="Total Weight" dataDxfId="9" dataCellStyle="Normalny 15"/>
    <tableColumn id="4" xr3:uid="{E9EF0DB5-EB99-41B4-858C-F911F355D1A6}" name="PRICE IN EUR NET" dataDxfId="8" dataCellStyle="Normalny 2"/>
    <tableColumn id="6" xr3:uid="{B3788CB6-9B60-451C-AB7D-AAEC644A467A}" name="WITH FUEL ADD" dataDxfId="7">
      <calculatedColumnFormula>Tabela1104310673232458232324232452323423242352358106793511[[#This Row],[PRICE IN EUR NET]]+G201*E201</calculatedColumnFormula>
    </tableColumn>
    <tableColumn id="5" xr3:uid="{1D8B93EF-D2A7-4801-908E-7ECAA34EF6DB}" name="FUEL ADD" dataDxfId="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83876B9-73FA-43E4-83D0-C7CB45818093}" name="Tabela110431067323245823232423245232342324235235810679351113" displayName="Tabela110431067323245823232423245232342324235235810679351113" ref="A228:G238" totalsRowShown="0">
  <autoFilter ref="A228:G238" xr:uid="{F83876B9-73FA-43E4-83D0-C7CB45818093}"/>
  <tableColumns count="7">
    <tableColumn id="1" xr3:uid="{D90EF67A-8773-4A7E-881C-82F7FBFDE62E}" name="MONTH"/>
    <tableColumn id="7" xr3:uid="{0D626356-9F3F-41CA-B02E-802F7FDF8CEF}" name="ZLECENIE" dataDxfId="5" dataCellStyle="Normalny 14"/>
    <tableColumn id="2" xr3:uid="{3AA04307-113B-498A-98A1-5A599A9FE8A7}" name="CMR NUMBER" dataDxfId="4" dataCellStyle="Normalny 14"/>
    <tableColumn id="3" xr3:uid="{4BBFFDAA-BBE9-4B7C-A845-C6E3F53BD17F}" name="Total Weight" dataDxfId="3" dataCellStyle="Normalny 15"/>
    <tableColumn id="4" xr3:uid="{6550CED2-EE8D-4433-B43A-4737B2143A09}" name="PRICE IN EUR NET" dataDxfId="2" dataCellStyle="Normalny 2"/>
    <tableColumn id="6" xr3:uid="{60B36B83-8A7A-4173-8FD3-0C4FAD30A154}" name="WITH FUEL ADD" dataDxfId="1">
      <calculatedColumnFormula>Tabela110431067323245823232423245232342324235235810679351113[[#This Row],[PRICE IN EUR NET]]+G229*E229</calculatedColumnFormula>
    </tableColumn>
    <tableColumn id="5" xr3:uid="{A0D777B3-72AC-49DF-BDA3-82C719227C06}" name="FUEL AD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G250"/>
  <sheetViews>
    <sheetView tabSelected="1" topLeftCell="A208" zoomScale="85" zoomScaleNormal="85" workbookViewId="0">
      <selection activeCell="A251" sqref="A251"/>
    </sheetView>
  </sheetViews>
  <sheetFormatPr defaultRowHeight="15" x14ac:dyDescent="0.25"/>
  <cols>
    <col min="1" max="1" width="20.42578125" customWidth="1"/>
    <col min="2" max="2" width="55.8554687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</cols>
  <sheetData>
    <row r="1" spans="1:7" x14ac:dyDescent="0.25">
      <c r="A1" s="2" t="s">
        <v>12</v>
      </c>
      <c r="D1" s="2"/>
    </row>
    <row r="2" spans="1:7" x14ac:dyDescent="0.25">
      <c r="A2" s="2"/>
      <c r="D2" s="2"/>
    </row>
    <row r="3" spans="1:7" x14ac:dyDescent="0.25">
      <c r="A3" s="2"/>
      <c r="D3" s="2"/>
    </row>
    <row r="4" spans="1:7" x14ac:dyDescent="0.25">
      <c r="A4" s="4"/>
      <c r="B4" s="3"/>
      <c r="C4" s="5"/>
    </row>
    <row r="5" spans="1:7" x14ac:dyDescent="0.25">
      <c r="A5" s="1" t="s">
        <v>13</v>
      </c>
    </row>
    <row r="7" spans="1:7" x14ac:dyDescent="0.25">
      <c r="A7" t="s">
        <v>0</v>
      </c>
      <c r="B7" t="s">
        <v>9</v>
      </c>
      <c r="C7" t="s">
        <v>1</v>
      </c>
      <c r="D7" t="s">
        <v>2</v>
      </c>
      <c r="E7" s="7" t="s">
        <v>3</v>
      </c>
      <c r="F7" t="s">
        <v>8</v>
      </c>
      <c r="G7" t="s">
        <v>4</v>
      </c>
    </row>
    <row r="8" spans="1:7" x14ac:dyDescent="0.25">
      <c r="A8">
        <v>3</v>
      </c>
      <c r="B8" t="s">
        <v>14</v>
      </c>
      <c r="C8" t="s">
        <v>18</v>
      </c>
      <c r="D8" s="7">
        <v>262.13760000000002</v>
      </c>
      <c r="E8" s="7">
        <v>42.960775651607804</v>
      </c>
      <c r="F8" s="6">
        <f>Tabela11043106732324582323242324523234232423523581067932458[[#This Row],[PRICE IN EUR NET]]+G8*E8</f>
        <v>49.14712734543933</v>
      </c>
      <c r="G8" s="9">
        <v>0.14399999999999999</v>
      </c>
    </row>
    <row r="9" spans="1:7" x14ac:dyDescent="0.25">
      <c r="A9">
        <v>3</v>
      </c>
      <c r="B9" t="s">
        <v>15</v>
      </c>
      <c r="C9" t="s">
        <v>19</v>
      </c>
      <c r="D9" s="7">
        <v>1632.4992</v>
      </c>
      <c r="E9" s="7">
        <v>158.59006254504871</v>
      </c>
      <c r="F9" s="6">
        <f>Tabela11043106732324582323242324523234232423523581067932458[[#This Row],[PRICE IN EUR NET]]+G9*E9</f>
        <v>181.42703155153572</v>
      </c>
      <c r="G9" s="9">
        <v>0.14399999999999999</v>
      </c>
    </row>
    <row r="10" spans="1:7" x14ac:dyDescent="0.25">
      <c r="A10">
        <v>3</v>
      </c>
      <c r="B10" t="s">
        <v>16</v>
      </c>
      <c r="C10" t="s">
        <v>20</v>
      </c>
      <c r="D10" s="7">
        <v>137.4624</v>
      </c>
      <c r="E10" s="7">
        <v>42.960775651607804</v>
      </c>
      <c r="F10" s="6">
        <f>Tabela11043106732324582323242324523234232423523581067932458[[#This Row],[PRICE IN EUR NET]]+G10*E10</f>
        <v>49.14712734543933</v>
      </c>
      <c r="G10" s="9">
        <v>0.14399999999999999</v>
      </c>
    </row>
    <row r="11" spans="1:7" x14ac:dyDescent="0.25">
      <c r="A11">
        <v>3</v>
      </c>
      <c r="B11" t="s">
        <v>17</v>
      </c>
      <c r="C11" t="s">
        <v>21</v>
      </c>
      <c r="D11" s="7">
        <v>757.64159999999993</v>
      </c>
      <c r="E11" s="14">
        <v>81.15045688111789</v>
      </c>
      <c r="F11" s="6">
        <f>Tabela11043106732324582323242324523234232423523581067932458[[#This Row],[PRICE IN EUR NET]]+G11*E11</f>
        <v>92.836122671998865</v>
      </c>
      <c r="G11" s="9">
        <v>0.14399999999999999</v>
      </c>
    </row>
    <row r="12" spans="1:7" x14ac:dyDescent="0.25">
      <c r="A12" s="2" t="s">
        <v>5</v>
      </c>
      <c r="B12" s="2" t="s">
        <v>6</v>
      </c>
      <c r="C12" s="2" t="s">
        <v>7</v>
      </c>
    </row>
    <row r="13" spans="1:7" x14ac:dyDescent="0.25">
      <c r="A13" s="4">
        <f>SUM(Tabela11043106732324582323242324523234232423523581067932458[WITH FUEL ADD])</f>
        <v>372.55740891441326</v>
      </c>
      <c r="B13" s="3">
        <v>4.3009000000000004</v>
      </c>
      <c r="C13" s="5">
        <f>A13*B13</f>
        <v>1602.3321600000002</v>
      </c>
    </row>
    <row r="15" spans="1:7" x14ac:dyDescent="0.25">
      <c r="A15" s="1" t="s">
        <v>124</v>
      </c>
    </row>
    <row r="17" spans="1:7" x14ac:dyDescent="0.25">
      <c r="A17" t="s">
        <v>0</v>
      </c>
      <c r="B17" t="s">
        <v>9</v>
      </c>
      <c r="C17" t="s">
        <v>1</v>
      </c>
      <c r="D17" t="s">
        <v>2</v>
      </c>
      <c r="E17" s="7" t="s">
        <v>3</v>
      </c>
      <c r="F17" t="s">
        <v>8</v>
      </c>
      <c r="G17" t="s">
        <v>4</v>
      </c>
    </row>
    <row r="18" spans="1:7" x14ac:dyDescent="0.25">
      <c r="A18">
        <v>3</v>
      </c>
      <c r="B18" t="s">
        <v>22</v>
      </c>
      <c r="C18" t="s">
        <v>42</v>
      </c>
      <c r="D18" s="7">
        <v>450.74879999999996</v>
      </c>
      <c r="E18" s="11">
        <v>47.738845357948328</v>
      </c>
      <c r="F18" s="6">
        <f>Tabela11043106732324582323242324523234232423523581067[[#This Row],[PRICE IN EUR NET]]+G18*E18</f>
        <v>54.613239089492886</v>
      </c>
      <c r="G18" s="9">
        <v>0.14399999999999999</v>
      </c>
    </row>
    <row r="19" spans="1:7" x14ac:dyDescent="0.25">
      <c r="A19">
        <v>3</v>
      </c>
      <c r="B19" t="s">
        <v>23</v>
      </c>
      <c r="C19" t="s">
        <v>43</v>
      </c>
      <c r="D19" s="7">
        <v>933.99840000000006</v>
      </c>
      <c r="E19" s="12">
        <v>105.01987956009206</v>
      </c>
      <c r="F19" s="6">
        <f>Tabela11043106732324582323242324523234232423523581067[[#This Row],[PRICE IN EUR NET]]+G19*E19</f>
        <v>120.14274221674532</v>
      </c>
      <c r="G19" s="9">
        <v>0.14399999999999999</v>
      </c>
    </row>
    <row r="20" spans="1:7" x14ac:dyDescent="0.25">
      <c r="A20">
        <v>3</v>
      </c>
      <c r="B20" t="s">
        <v>24</v>
      </c>
      <c r="C20" t="s">
        <v>44</v>
      </c>
      <c r="D20" s="7">
        <v>367.63200000000001</v>
      </c>
      <c r="E20" s="12">
        <v>38.1896812295101</v>
      </c>
      <c r="F20" s="6">
        <f>Tabela11043106732324582323242324523234232423523581067[[#This Row],[PRICE IN EUR NET]]+G20*E20</f>
        <v>43.688995326559557</v>
      </c>
      <c r="G20" s="9">
        <v>0.14399999999999999</v>
      </c>
    </row>
    <row r="21" spans="1:7" x14ac:dyDescent="0.25">
      <c r="A21">
        <v>3</v>
      </c>
      <c r="B21" t="s">
        <v>25</v>
      </c>
      <c r="C21" t="s">
        <v>45</v>
      </c>
      <c r="D21" s="7">
        <v>390.00960000000003</v>
      </c>
      <c r="E21" s="12">
        <v>38.1896812295101</v>
      </c>
      <c r="F21" s="6">
        <f>Tabela11043106732324582323242324523234232423523581067[[#This Row],[PRICE IN EUR NET]]+G21*E21</f>
        <v>43.688995326559557</v>
      </c>
      <c r="G21" s="9">
        <v>0.14399999999999999</v>
      </c>
    </row>
    <row r="22" spans="1:7" x14ac:dyDescent="0.25">
      <c r="A22">
        <v>3</v>
      </c>
      <c r="B22" t="s">
        <v>26</v>
      </c>
      <c r="C22" t="s">
        <v>46</v>
      </c>
      <c r="D22" s="7">
        <v>153.44639999999998</v>
      </c>
      <c r="E22" s="12">
        <v>28.640517101071868</v>
      </c>
      <c r="F22" s="6">
        <f>Tabela11043106732324582323242324523234232423523581067[[#This Row],[PRICE IN EUR NET]]+G22*E22</f>
        <v>32.76475156362622</v>
      </c>
      <c r="G22" s="9">
        <v>0.14399999999999999</v>
      </c>
    </row>
    <row r="23" spans="1:7" x14ac:dyDescent="0.25">
      <c r="A23">
        <v>3</v>
      </c>
      <c r="B23" t="s">
        <v>27</v>
      </c>
      <c r="C23" t="s">
        <v>47</v>
      </c>
      <c r="D23" s="7">
        <v>6.5600999999999994</v>
      </c>
      <c r="E23" s="12">
        <v>70.548024832011905</v>
      </c>
      <c r="F23" s="6">
        <f>Tabela11043106732324582323242324523234232423523581067[[#This Row],[PRICE IN EUR NET]]+G23*E23</f>
        <v>80.706940407821619</v>
      </c>
      <c r="G23" s="9">
        <v>0.14399999999999999</v>
      </c>
    </row>
    <row r="24" spans="1:7" x14ac:dyDescent="0.25">
      <c r="A24">
        <v>3</v>
      </c>
      <c r="B24" t="s">
        <v>28</v>
      </c>
      <c r="C24" t="s">
        <v>48</v>
      </c>
      <c r="D24" s="7">
        <v>236.56320000000002</v>
      </c>
      <c r="E24" s="16">
        <v>28.74747145946197</v>
      </c>
      <c r="F24" s="6">
        <f>Tabela11043106732324582323242324523234232423523581067[[#This Row],[PRICE IN EUR NET]]+G24*E24</f>
        <v>32.887107349624493</v>
      </c>
      <c r="G24" s="9">
        <v>0.14399999999999999</v>
      </c>
    </row>
    <row r="25" spans="1:7" x14ac:dyDescent="0.25">
      <c r="A25">
        <v>3</v>
      </c>
      <c r="B25" t="s">
        <v>29</v>
      </c>
      <c r="C25" t="s">
        <v>49</v>
      </c>
      <c r="D25" s="7">
        <v>61.438499999999998</v>
      </c>
      <c r="E25" s="12">
        <v>15.910623357901835</v>
      </c>
      <c r="F25" s="6">
        <f>Tabela11043106732324582323242324523234232423523581067[[#This Row],[PRICE IN EUR NET]]+G25*E25</f>
        <v>18.201753121439701</v>
      </c>
      <c r="G25" s="9">
        <v>0.14399999999999999</v>
      </c>
    </row>
    <row r="26" spans="1:7" x14ac:dyDescent="0.25">
      <c r="A26">
        <v>3</v>
      </c>
      <c r="B26" t="s">
        <v>30</v>
      </c>
      <c r="C26" t="s">
        <v>50</v>
      </c>
      <c r="D26" s="7">
        <v>407.05919999999998</v>
      </c>
      <c r="E26" s="12">
        <v>47.738845357948328</v>
      </c>
      <c r="F26" s="6">
        <f>Tabela11043106732324582323242324523234232423523581067[[#This Row],[PRICE IN EUR NET]]+G26*E26</f>
        <v>54.613239089492886</v>
      </c>
      <c r="G26" s="9">
        <v>0.14399999999999999</v>
      </c>
    </row>
    <row r="27" spans="1:7" x14ac:dyDescent="0.25">
      <c r="A27">
        <v>3</v>
      </c>
      <c r="B27" t="s">
        <v>31</v>
      </c>
      <c r="C27" t="s">
        <v>51</v>
      </c>
      <c r="D27" s="7">
        <v>8369.2224000000006</v>
      </c>
      <c r="E27" s="12">
        <v>499.99999999999989</v>
      </c>
      <c r="F27" s="6">
        <f>Tabela11043106732324582323242324523234232423523581067[[#This Row],[PRICE IN EUR NET]]+G27*E27</f>
        <v>499.99999999999989</v>
      </c>
      <c r="G27" s="9">
        <v>0</v>
      </c>
    </row>
    <row r="28" spans="1:7" x14ac:dyDescent="0.25">
      <c r="A28">
        <v>3</v>
      </c>
      <c r="B28" t="s">
        <v>32</v>
      </c>
      <c r="C28" t="s">
        <v>52</v>
      </c>
      <c r="D28" s="7">
        <v>530.66879999999992</v>
      </c>
      <c r="E28" s="12">
        <v>56.220790997233138</v>
      </c>
      <c r="F28" s="6">
        <f>Tabela11043106732324582323242324523234232423523581067[[#This Row],[PRICE IN EUR NET]]+G28*E28</f>
        <v>64.316584900834712</v>
      </c>
      <c r="G28" s="9">
        <v>0.14399999999999999</v>
      </c>
    </row>
    <row r="29" spans="1:7" x14ac:dyDescent="0.25">
      <c r="A29">
        <v>3</v>
      </c>
      <c r="B29" t="s">
        <v>33</v>
      </c>
      <c r="C29" t="s">
        <v>53</v>
      </c>
      <c r="D29" s="10">
        <v>368.93070000000006</v>
      </c>
      <c r="E29" s="12">
        <v>15.910623357901835</v>
      </c>
      <c r="F29" s="6">
        <f>Tabela11043106732324582323242324523234232423523581067[[#This Row],[PRICE IN EUR NET]]+G29*E29</f>
        <v>18.201753121439701</v>
      </c>
      <c r="G29" s="9">
        <v>0.14399999999999999</v>
      </c>
    </row>
    <row r="30" spans="1:7" x14ac:dyDescent="0.25">
      <c r="A30">
        <v>3</v>
      </c>
      <c r="B30" t="s">
        <v>34</v>
      </c>
      <c r="C30" t="s">
        <v>54</v>
      </c>
      <c r="D30" s="10">
        <v>1051.7472</v>
      </c>
      <c r="E30" s="12">
        <v>93.880350624287928</v>
      </c>
      <c r="F30" s="6">
        <f>Tabela11043106732324582323242324523234232423523581067[[#This Row],[PRICE IN EUR NET]]+G30*E30</f>
        <v>107.39912111418539</v>
      </c>
      <c r="G30" s="9">
        <v>0.14399999999999999</v>
      </c>
    </row>
    <row r="31" spans="1:7" x14ac:dyDescent="0.25">
      <c r="A31">
        <v>3</v>
      </c>
      <c r="B31" t="s">
        <v>35</v>
      </c>
      <c r="C31" t="s">
        <v>55</v>
      </c>
      <c r="D31" s="10">
        <v>732.06719999999996</v>
      </c>
      <c r="E31" s="12">
        <v>72.659210862842656</v>
      </c>
      <c r="F31" s="6">
        <f>Tabela11043106732324582323242324523234232423523581067[[#This Row],[PRICE IN EUR NET]]+G31*E31</f>
        <v>83.122137227091997</v>
      </c>
      <c r="G31" s="9">
        <v>0.14399999999999999</v>
      </c>
    </row>
    <row r="32" spans="1:7" x14ac:dyDescent="0.25">
      <c r="A32">
        <v>3</v>
      </c>
      <c r="B32" t="s">
        <v>36</v>
      </c>
      <c r="C32" t="s">
        <v>56</v>
      </c>
      <c r="D32" s="10">
        <v>345.25439999999998</v>
      </c>
      <c r="E32" s="12">
        <v>38.1896812295101</v>
      </c>
      <c r="F32" s="6">
        <f>Tabela11043106732324582323242324523234232423523581067[[#This Row],[PRICE IN EUR NET]]+G32*E32</f>
        <v>43.688995326559557</v>
      </c>
      <c r="G32" s="9">
        <v>0.14399999999999999</v>
      </c>
    </row>
    <row r="33" spans="1:7" x14ac:dyDescent="0.25">
      <c r="A33">
        <v>3</v>
      </c>
      <c r="B33" t="s">
        <v>37</v>
      </c>
      <c r="C33" t="s">
        <v>57</v>
      </c>
      <c r="D33" s="10">
        <v>597.80160000000001</v>
      </c>
      <c r="E33" s="12">
        <v>56.220790997233138</v>
      </c>
      <c r="F33" s="6">
        <f>Tabela11043106732324582323242324523234232423523581067[[#This Row],[PRICE IN EUR NET]]+G33*E33</f>
        <v>64.316584900834712</v>
      </c>
      <c r="G33" s="9">
        <v>0.14399999999999999</v>
      </c>
    </row>
    <row r="34" spans="1:7" x14ac:dyDescent="0.25">
      <c r="A34">
        <v>3</v>
      </c>
      <c r="B34" t="s">
        <v>38</v>
      </c>
      <c r="C34" t="s">
        <v>58</v>
      </c>
      <c r="D34" s="10">
        <v>1145.7864</v>
      </c>
      <c r="E34" s="12">
        <v>105.01987956009206</v>
      </c>
      <c r="F34" s="6">
        <f>Tabela11043106732324582323242324523234232423523581067[[#This Row],[PRICE IN EUR NET]]+G34*E34</f>
        <v>120.14274221674532</v>
      </c>
      <c r="G34" s="9">
        <v>0.14399999999999999</v>
      </c>
    </row>
    <row r="35" spans="1:7" x14ac:dyDescent="0.25">
      <c r="A35">
        <v>3</v>
      </c>
      <c r="B35" t="s">
        <v>39</v>
      </c>
      <c r="C35" t="s">
        <v>59</v>
      </c>
      <c r="D35" s="10">
        <v>351.64800000000002</v>
      </c>
      <c r="E35" s="12">
        <v>38.1896812295101</v>
      </c>
      <c r="F35" s="6">
        <f>Tabela11043106732324582323242324523234232423523581067[[#This Row],[PRICE IN EUR NET]]+G35*E35</f>
        <v>43.688995326559557</v>
      </c>
      <c r="G35" s="9">
        <v>0.14399999999999999</v>
      </c>
    </row>
    <row r="36" spans="1:7" x14ac:dyDescent="0.25">
      <c r="A36">
        <v>3</v>
      </c>
      <c r="B36" t="s">
        <v>40</v>
      </c>
      <c r="C36" t="s">
        <v>60</v>
      </c>
      <c r="D36" s="10">
        <v>100.6992</v>
      </c>
      <c r="E36" s="16">
        <v>28.74747145946197</v>
      </c>
      <c r="F36" s="6">
        <f>Tabela11043106732324582323242324523234232423523581067[[#This Row],[PRICE IN EUR NET]]+G36*E36</f>
        <v>32.887107349624493</v>
      </c>
      <c r="G36" s="9">
        <v>0.14399999999999999</v>
      </c>
    </row>
    <row r="37" spans="1:7" x14ac:dyDescent="0.25">
      <c r="A37">
        <v>3</v>
      </c>
      <c r="B37" t="s">
        <v>41</v>
      </c>
      <c r="C37" t="s">
        <v>61</v>
      </c>
      <c r="D37" s="10">
        <v>1106.0928000000001</v>
      </c>
      <c r="E37" s="12">
        <v>174.18912320677066</v>
      </c>
      <c r="F37" s="6">
        <f>Tabela11043106732324582323242324523234232423523581067[[#This Row],[PRICE IN EUR NET]]+G37*E37</f>
        <v>199.27235694854562</v>
      </c>
      <c r="G37" s="9">
        <v>0.14399999999999999</v>
      </c>
    </row>
    <row r="38" spans="1:7" x14ac:dyDescent="0.25">
      <c r="A38" s="2" t="s">
        <v>5</v>
      </c>
      <c r="B38" s="2" t="s">
        <v>6</v>
      </c>
      <c r="C38" s="2" t="s">
        <v>7</v>
      </c>
      <c r="F38" s="7"/>
    </row>
    <row r="39" spans="1:7" x14ac:dyDescent="0.25">
      <c r="A39" s="4">
        <f>SUM(Tabela11043106732324582323242324523234232423523581067[WITH FUEL ADD])</f>
        <v>1758.3441419237831</v>
      </c>
      <c r="B39" s="3">
        <v>4.3009000000000004</v>
      </c>
      <c r="C39" s="5">
        <f>A39*B39</f>
        <v>7562.4623199999996</v>
      </c>
    </row>
    <row r="42" spans="1:7" x14ac:dyDescent="0.25">
      <c r="A42" s="1" t="s">
        <v>125</v>
      </c>
    </row>
    <row r="44" spans="1:7" x14ac:dyDescent="0.25">
      <c r="A44" t="s">
        <v>0</v>
      </c>
      <c r="B44" t="s">
        <v>9</v>
      </c>
      <c r="C44" t="s">
        <v>1</v>
      </c>
      <c r="D44" t="s">
        <v>2</v>
      </c>
      <c r="E44" s="7" t="s">
        <v>3</v>
      </c>
      <c r="F44" t="s">
        <v>8</v>
      </c>
      <c r="G44" t="s">
        <v>4</v>
      </c>
    </row>
    <row r="45" spans="1:7" x14ac:dyDescent="0.25">
      <c r="A45">
        <v>3</v>
      </c>
      <c r="B45" t="s">
        <v>62</v>
      </c>
      <c r="C45" t="s">
        <v>77</v>
      </c>
      <c r="D45" s="7">
        <v>338.86080000000004</v>
      </c>
      <c r="E45" s="11">
        <v>38.188847999254669</v>
      </c>
      <c r="F45" s="6">
        <f>Tabela110431067323245823232423245232342324235235810679[[#This Row],[PRICE IN EUR NET]]+G45*E45</f>
        <v>43.68804211114734</v>
      </c>
      <c r="G45" s="9">
        <v>0.14399999999999999</v>
      </c>
    </row>
    <row r="46" spans="1:7" x14ac:dyDescent="0.25">
      <c r="A46">
        <v>4</v>
      </c>
      <c r="B46" t="s">
        <v>63</v>
      </c>
      <c r="C46" t="s">
        <v>78</v>
      </c>
      <c r="D46" s="7">
        <v>71.495099999999994</v>
      </c>
      <c r="E46" s="11">
        <v>15.91046722876974</v>
      </c>
      <c r="F46" s="6">
        <f>Tabela110431067323245823232423245232342324235235810679[[#This Row],[PRICE IN EUR NET]]+G46*E46</f>
        <v>18.201574509712582</v>
      </c>
      <c r="G46" s="9">
        <v>0.14399999999999999</v>
      </c>
    </row>
    <row r="47" spans="1:7" x14ac:dyDescent="0.25">
      <c r="A47">
        <v>4</v>
      </c>
      <c r="B47" t="s">
        <v>64</v>
      </c>
      <c r="C47" t="s">
        <v>79</v>
      </c>
      <c r="D47" s="10">
        <v>128.7045</v>
      </c>
      <c r="E47" s="12">
        <v>28.639306843061441</v>
      </c>
      <c r="F47" s="6">
        <f>Tabela110431067323245823232423245232342324235235810679[[#This Row],[PRICE IN EUR NET]]+G47*E47</f>
        <v>32.763367028462284</v>
      </c>
      <c r="G47" s="9">
        <v>0.14399999999999999</v>
      </c>
    </row>
    <row r="48" spans="1:7" x14ac:dyDescent="0.25">
      <c r="A48">
        <v>4</v>
      </c>
      <c r="B48" t="s">
        <v>65</v>
      </c>
      <c r="C48" t="s">
        <v>80</v>
      </c>
      <c r="D48" s="10">
        <v>27.972000000000001</v>
      </c>
      <c r="E48" s="12">
        <v>9.5495411561932269</v>
      </c>
      <c r="F48" s="6">
        <f>Tabela110431067323245823232423245232342324235235810679[[#This Row],[PRICE IN EUR NET]]+G48*E48</f>
        <v>10.924675082685052</v>
      </c>
      <c r="G48" s="9">
        <v>0.14399999999999999</v>
      </c>
    </row>
    <row r="49" spans="1:7" x14ac:dyDescent="0.25">
      <c r="A49">
        <v>4</v>
      </c>
      <c r="B49" t="s">
        <v>66</v>
      </c>
      <c r="C49" t="s">
        <v>81</v>
      </c>
      <c r="D49" s="7">
        <v>6787.3392000000003</v>
      </c>
      <c r="E49" s="11">
        <v>529.99953416872404</v>
      </c>
      <c r="F49" s="6">
        <f>Tabela110431067323245823232423245232342324235235810679[[#This Row],[PRICE IN EUR NET]]+G49*E49</f>
        <v>529.99953416872404</v>
      </c>
      <c r="G49" s="9">
        <v>0</v>
      </c>
    </row>
    <row r="50" spans="1:7" x14ac:dyDescent="0.25">
      <c r="A50">
        <v>3</v>
      </c>
      <c r="B50" t="s">
        <v>67</v>
      </c>
      <c r="C50" t="s">
        <v>82</v>
      </c>
      <c r="D50" s="10">
        <v>11.988</v>
      </c>
      <c r="E50" s="17">
        <v>11.67</v>
      </c>
      <c r="F50" s="6">
        <f>Tabela110431067323245823232423245232342324235235810679[[#This Row],[PRICE IN EUR NET]]+G50*E50</f>
        <v>13.350479999999999</v>
      </c>
      <c r="G50" s="9">
        <v>0.14399999999999999</v>
      </c>
    </row>
    <row r="51" spans="1:7" x14ac:dyDescent="0.25">
      <c r="A51">
        <v>3</v>
      </c>
      <c r="B51" t="s">
        <v>68</v>
      </c>
      <c r="C51" t="s">
        <v>83</v>
      </c>
      <c r="D51" s="10">
        <v>469.92959999999999</v>
      </c>
      <c r="E51" s="17">
        <v>52.51</v>
      </c>
      <c r="F51" s="6">
        <f>Tabela110431067323245823232423245232342324235235810679[[#This Row],[PRICE IN EUR NET]]+G51*E51</f>
        <v>60.071439999999996</v>
      </c>
      <c r="G51" s="9">
        <v>0.14399999999999999</v>
      </c>
    </row>
    <row r="52" spans="1:7" x14ac:dyDescent="0.25">
      <c r="A52">
        <v>3</v>
      </c>
      <c r="B52" t="s">
        <v>69</v>
      </c>
      <c r="C52" t="s">
        <v>84</v>
      </c>
      <c r="D52" s="7">
        <v>234.43199999999999</v>
      </c>
      <c r="E52" s="17">
        <v>42.96</v>
      </c>
      <c r="F52" s="6">
        <f>Tabela110431067323245823232423245232342324235235810679[[#This Row],[PRICE IN EUR NET]]+G52*E52</f>
        <v>49.146239999999999</v>
      </c>
      <c r="G52" s="9">
        <v>0.14399999999999999</v>
      </c>
    </row>
    <row r="53" spans="1:7" x14ac:dyDescent="0.25">
      <c r="A53">
        <v>3</v>
      </c>
      <c r="B53" t="s">
        <v>70</v>
      </c>
      <c r="C53" t="s">
        <v>85</v>
      </c>
      <c r="D53" s="10">
        <v>437.96159999999998</v>
      </c>
      <c r="E53" s="17">
        <v>47.74</v>
      </c>
      <c r="F53" s="6">
        <f>Tabela110431067323245823232423245232342324235235810679[[#This Row],[PRICE IN EUR NET]]+G53*E53</f>
        <v>54.614560000000004</v>
      </c>
      <c r="G53" s="9">
        <v>0.14399999999999999</v>
      </c>
    </row>
    <row r="54" spans="1:7" x14ac:dyDescent="0.25">
      <c r="A54">
        <v>3</v>
      </c>
      <c r="B54" t="s">
        <v>71</v>
      </c>
      <c r="C54" t="s">
        <v>86</v>
      </c>
      <c r="D54" s="10">
        <v>463.53599999999994</v>
      </c>
      <c r="E54" s="17">
        <v>47.74</v>
      </c>
      <c r="F54" s="6">
        <f>Tabela110431067323245823232423245232342324235235810679[[#This Row],[PRICE IN EUR NET]]+G54*E54</f>
        <v>54.614560000000004</v>
      </c>
      <c r="G54" s="9">
        <v>0.14399999999999999</v>
      </c>
    </row>
    <row r="55" spans="1:7" x14ac:dyDescent="0.25">
      <c r="A55">
        <v>3</v>
      </c>
      <c r="B55" t="s">
        <v>72</v>
      </c>
      <c r="C55" t="s">
        <v>87</v>
      </c>
      <c r="D55" s="10">
        <v>27.972000000000001</v>
      </c>
      <c r="E55" s="17">
        <v>9.5500000000000007</v>
      </c>
      <c r="F55" s="6">
        <f>Tabela110431067323245823232423245232342324235235810679[[#This Row],[PRICE IN EUR NET]]+G55*E55</f>
        <v>10.9252</v>
      </c>
      <c r="G55" s="9">
        <v>0.14399999999999999</v>
      </c>
    </row>
    <row r="56" spans="1:7" x14ac:dyDescent="0.25">
      <c r="A56">
        <v>3</v>
      </c>
      <c r="B56" t="s">
        <v>73</v>
      </c>
      <c r="C56" t="s">
        <v>88</v>
      </c>
      <c r="D56" s="10">
        <v>373.75920000000002</v>
      </c>
      <c r="E56" s="17">
        <v>38.19</v>
      </c>
      <c r="F56" s="6">
        <f>Tabela110431067323245823232423245232342324235235810679[[#This Row],[PRICE IN EUR NET]]+G56*E56</f>
        <v>43.689359999999994</v>
      </c>
      <c r="G56" s="9">
        <v>0.14399999999999999</v>
      </c>
    </row>
    <row r="57" spans="1:7" x14ac:dyDescent="0.25">
      <c r="A57">
        <v>3</v>
      </c>
      <c r="B57" t="s">
        <v>74</v>
      </c>
      <c r="C57" t="s">
        <v>89</v>
      </c>
      <c r="D57" s="10">
        <v>1365.0336</v>
      </c>
      <c r="E57" s="17">
        <v>113.51</v>
      </c>
      <c r="F57" s="6">
        <f>Tabela110431067323245823232423245232342324235235810679[[#This Row],[PRICE IN EUR NET]]+G57*E57</f>
        <v>129.85544000000002</v>
      </c>
      <c r="G57" s="9">
        <v>0.14399999999999999</v>
      </c>
    </row>
    <row r="58" spans="1:7" x14ac:dyDescent="0.25">
      <c r="A58">
        <v>3</v>
      </c>
      <c r="B58" t="s">
        <v>75</v>
      </c>
      <c r="C58" t="s">
        <v>90</v>
      </c>
      <c r="D58" s="10">
        <v>169.43040000000002</v>
      </c>
      <c r="E58" s="17">
        <v>28.64</v>
      </c>
      <c r="F58" s="6">
        <f>Tabela110431067323245823232423245232342324235235810679[[#This Row],[PRICE IN EUR NET]]+G58*E58</f>
        <v>32.764160000000004</v>
      </c>
      <c r="G58" s="9">
        <v>0.14399999999999999</v>
      </c>
    </row>
    <row r="59" spans="1:7" x14ac:dyDescent="0.25">
      <c r="A59">
        <v>4</v>
      </c>
      <c r="B59" t="s">
        <v>76</v>
      </c>
      <c r="C59" t="s">
        <v>91</v>
      </c>
      <c r="D59" s="10">
        <v>533.86559999999997</v>
      </c>
      <c r="E59" s="12">
        <v>56.218847533423393</v>
      </c>
      <c r="F59" s="6">
        <f>Tabela110431067323245823232423245232342324235235810679[[#This Row],[PRICE IN EUR NET]]+G59*E59</f>
        <v>64.314361578236358</v>
      </c>
      <c r="G59" s="9">
        <v>0.14399999999999999</v>
      </c>
    </row>
    <row r="60" spans="1:7" x14ac:dyDescent="0.25">
      <c r="A60" s="2" t="s">
        <v>5</v>
      </c>
      <c r="B60" s="2" t="s">
        <v>6</v>
      </c>
      <c r="C60" s="2" t="s">
        <v>7</v>
      </c>
    </row>
    <row r="61" spans="1:7" x14ac:dyDescent="0.25">
      <c r="A61" s="4">
        <f>SUM(Tabela110431067323245823232423245232342324235235810679[WITH FUEL ADD])</f>
        <v>1148.9229944789677</v>
      </c>
      <c r="B61" s="3">
        <v>4.2934000000000001</v>
      </c>
      <c r="C61" s="5">
        <f>A61*B61</f>
        <v>4932.7859844960003</v>
      </c>
    </row>
    <row r="63" spans="1:7" x14ac:dyDescent="0.25">
      <c r="A63" s="4"/>
      <c r="B63" s="3"/>
      <c r="C63" s="5"/>
    </row>
    <row r="64" spans="1:7" x14ac:dyDescent="0.25">
      <c r="A64" s="1" t="s">
        <v>126</v>
      </c>
    </row>
    <row r="66" spans="1:7" x14ac:dyDescent="0.25">
      <c r="A66" t="s">
        <v>0</v>
      </c>
      <c r="B66" t="s">
        <v>9</v>
      </c>
      <c r="C66" t="s">
        <v>1</v>
      </c>
      <c r="D66" t="s">
        <v>2</v>
      </c>
      <c r="E66" s="7" t="s">
        <v>3</v>
      </c>
      <c r="F66" t="s">
        <v>8</v>
      </c>
      <c r="G66" t="s">
        <v>4</v>
      </c>
    </row>
    <row r="67" spans="1:7" x14ac:dyDescent="0.25">
      <c r="A67">
        <v>4</v>
      </c>
      <c r="B67" t="s">
        <v>108</v>
      </c>
      <c r="C67" s="15" t="s">
        <v>92</v>
      </c>
      <c r="D67" s="7">
        <v>385.74720000000002</v>
      </c>
      <c r="E67" s="11">
        <v>38.189315751461919</v>
      </c>
      <c r="F67" s="6">
        <f>Tabela1104310673232458232324232452323423242352358106793[[#This Row],[PRICE IN EUR NET]]+G67*E67</f>
        <v>43.688577219672439</v>
      </c>
      <c r="G67" s="9">
        <v>0.14399999999999999</v>
      </c>
    </row>
    <row r="68" spans="1:7" x14ac:dyDescent="0.25">
      <c r="A68">
        <v>4</v>
      </c>
      <c r="B68" t="s">
        <v>109</v>
      </c>
      <c r="C68" t="s">
        <v>93</v>
      </c>
      <c r="D68" s="7">
        <v>407.59199999999998</v>
      </c>
      <c r="E68" s="11">
        <v>47.738974442606526</v>
      </c>
      <c r="F68" s="6">
        <f>Tabela1104310673232458232324232452323423242352358106793[[#This Row],[PRICE IN EUR NET]]+G68*E68</f>
        <v>54.613386762341868</v>
      </c>
      <c r="G68" s="9">
        <v>0.14399999999999999</v>
      </c>
    </row>
    <row r="69" spans="1:7" x14ac:dyDescent="0.25">
      <c r="A69">
        <v>4</v>
      </c>
      <c r="B69" t="s">
        <v>110</v>
      </c>
      <c r="C69" t="s">
        <v>94</v>
      </c>
      <c r="D69" s="7">
        <v>1539.2592</v>
      </c>
      <c r="E69" s="11">
        <v>143.2099340679822</v>
      </c>
      <c r="F69" s="6">
        <f>Tabela1104310673232458232324232452323423242352358106793[[#This Row],[PRICE IN EUR NET]]+G69*E69</f>
        <v>163.83216457377165</v>
      </c>
      <c r="G69" s="9">
        <v>0.14399999999999999</v>
      </c>
    </row>
    <row r="70" spans="1:7" x14ac:dyDescent="0.25">
      <c r="A70">
        <v>4</v>
      </c>
      <c r="B70" t="s">
        <v>111</v>
      </c>
      <c r="C70" t="s">
        <v>95</v>
      </c>
      <c r="D70" s="7">
        <v>815.18399999999997</v>
      </c>
      <c r="E70" s="11">
        <v>92.819700393728311</v>
      </c>
      <c r="F70" s="6">
        <f>Tabela1104310673232458232324232452323423242352358106793[[#This Row],[PRICE IN EUR NET]]+G70*E70</f>
        <v>106.18573725042519</v>
      </c>
      <c r="G70" s="9">
        <v>0.14399999999999999</v>
      </c>
    </row>
    <row r="71" spans="1:7" x14ac:dyDescent="0.25">
      <c r="A71">
        <v>4</v>
      </c>
      <c r="B71" t="s">
        <v>112</v>
      </c>
      <c r="C71" t="s">
        <v>96</v>
      </c>
      <c r="D71" s="7">
        <v>759.2399999999999</v>
      </c>
      <c r="E71" s="12">
        <v>81.149966218577447</v>
      </c>
      <c r="F71" s="6">
        <f>Tabela1104310673232458232324232452323423242352358106793[[#This Row],[PRICE IN EUR NET]]+G71*E71</f>
        <v>92.835561354052601</v>
      </c>
      <c r="G71" s="9">
        <v>0.14399999999999999</v>
      </c>
    </row>
    <row r="72" spans="1:7" x14ac:dyDescent="0.25">
      <c r="A72">
        <v>4</v>
      </c>
      <c r="B72" t="s">
        <v>113</v>
      </c>
      <c r="C72" t="s">
        <v>97</v>
      </c>
      <c r="D72" s="7">
        <v>479.52</v>
      </c>
      <c r="E72" s="12">
        <v>47.738974442606526</v>
      </c>
      <c r="F72" s="6">
        <f>Tabela1104310673232458232324232452323423242352358106793[[#This Row],[PRICE IN EUR NET]]+G72*E72</f>
        <v>54.613386762341868</v>
      </c>
      <c r="G72" s="9">
        <v>0.14399999999999999</v>
      </c>
    </row>
    <row r="73" spans="1:7" x14ac:dyDescent="0.25">
      <c r="A73">
        <v>4</v>
      </c>
      <c r="B73" t="s">
        <v>114</v>
      </c>
      <c r="C73" t="s">
        <v>98</v>
      </c>
      <c r="D73" s="10">
        <v>39.826799999999999</v>
      </c>
      <c r="E73" s="12">
        <v>15.90988514316334</v>
      </c>
      <c r="F73" s="6">
        <f>Tabela1104310673232458232324232452323423242352358106793[[#This Row],[PRICE IN EUR NET]]+G73*E73</f>
        <v>18.20090860377886</v>
      </c>
      <c r="G73" s="9">
        <v>0.14399999999999999</v>
      </c>
    </row>
    <row r="74" spans="1:7" x14ac:dyDescent="0.25">
      <c r="A74">
        <v>4</v>
      </c>
      <c r="B74" t="s">
        <v>115</v>
      </c>
      <c r="C74" t="s">
        <v>99</v>
      </c>
      <c r="D74" s="10">
        <v>600.99839999999995</v>
      </c>
      <c r="E74" s="12">
        <v>58.339351862637749</v>
      </c>
      <c r="F74" s="6">
        <f>Tabela1104310673232458232324232452323423242352358106793[[#This Row],[PRICE IN EUR NET]]+G74*E74</f>
        <v>66.740218530857589</v>
      </c>
      <c r="G74" s="9">
        <v>0.14399999999999999</v>
      </c>
    </row>
    <row r="75" spans="1:7" x14ac:dyDescent="0.25">
      <c r="A75">
        <v>4</v>
      </c>
      <c r="B75" t="s">
        <v>116</v>
      </c>
      <c r="C75" t="s">
        <v>100</v>
      </c>
      <c r="D75" s="10">
        <v>332.46719999999999</v>
      </c>
      <c r="E75" s="12">
        <v>47.738974442606526</v>
      </c>
      <c r="F75" s="6">
        <f>Tabela1104310673232458232324232452323423242352358106793[[#This Row],[PRICE IN EUR NET]]+G75*E75</f>
        <v>54.613386762341868</v>
      </c>
      <c r="G75" s="9">
        <v>0.14399999999999999</v>
      </c>
    </row>
    <row r="76" spans="1:7" x14ac:dyDescent="0.25">
      <c r="A76">
        <v>4</v>
      </c>
      <c r="B76" t="s">
        <v>117</v>
      </c>
      <c r="C76" t="s">
        <v>101</v>
      </c>
      <c r="D76" s="10">
        <v>1189.2096000000001</v>
      </c>
      <c r="E76" s="12">
        <v>105.02061831652027</v>
      </c>
      <c r="F76" s="6">
        <f>Tabela1104310673232458232324232452323423242352358106793[[#This Row],[PRICE IN EUR NET]]+G76*E76</f>
        <v>120.14358735409918</v>
      </c>
      <c r="G76" s="9">
        <v>0.14399999999999999</v>
      </c>
    </row>
    <row r="77" spans="1:7" x14ac:dyDescent="0.25">
      <c r="A77">
        <v>4</v>
      </c>
      <c r="B77" t="s">
        <v>118</v>
      </c>
      <c r="C77" t="s">
        <v>102</v>
      </c>
      <c r="D77" s="10">
        <v>840.75839999999994</v>
      </c>
      <c r="E77" s="12">
        <v>78.501036740209216</v>
      </c>
      <c r="F77" s="6">
        <f>Tabela1104310673232458232324232452323423242352358106793[[#This Row],[PRICE IN EUR NET]]+G77*E77</f>
        <v>89.805186030799348</v>
      </c>
      <c r="G77" s="9">
        <v>0.14399999999999999</v>
      </c>
    </row>
    <row r="78" spans="1:7" x14ac:dyDescent="0.25">
      <c r="A78">
        <v>4</v>
      </c>
      <c r="B78" t="s">
        <v>119</v>
      </c>
      <c r="C78" t="s">
        <v>103</v>
      </c>
      <c r="D78" s="10">
        <v>2235.9618</v>
      </c>
      <c r="E78" s="12">
        <v>179.99906809868835</v>
      </c>
      <c r="F78" s="6">
        <f>Tabela1104310673232458232324232452323423242352358106793[[#This Row],[PRICE IN EUR NET]]+G78*E78</f>
        <v>179.99906809868835</v>
      </c>
      <c r="G78" s="9">
        <v>0</v>
      </c>
    </row>
    <row r="79" spans="1:7" x14ac:dyDescent="0.25">
      <c r="A79">
        <v>4</v>
      </c>
      <c r="B79" t="s">
        <v>120</v>
      </c>
      <c r="C79" t="s">
        <v>104</v>
      </c>
      <c r="D79" s="10">
        <v>607.39200000000005</v>
      </c>
      <c r="E79" s="12">
        <v>57.279314120634631</v>
      </c>
      <c r="F79" s="6">
        <f>Tabela1104310673232458232324232452323423242352358106793[[#This Row],[PRICE IN EUR NET]]+G79*E79</f>
        <v>65.527535354006019</v>
      </c>
      <c r="G79" s="9">
        <v>0.14399999999999999</v>
      </c>
    </row>
    <row r="80" spans="1:7" x14ac:dyDescent="0.25">
      <c r="A80">
        <v>4</v>
      </c>
      <c r="B80" t="s">
        <v>121</v>
      </c>
      <c r="C80" t="s">
        <v>105</v>
      </c>
      <c r="D80" s="10">
        <v>581.81760000000008</v>
      </c>
      <c r="E80" s="12">
        <v>56.219276378631506</v>
      </c>
      <c r="F80" s="6">
        <f>Tabela1104310673232458232324232452323423242352358106793[[#This Row],[PRICE IN EUR NET]]+G80*E80</f>
        <v>64.314852177154449</v>
      </c>
      <c r="G80" s="9">
        <v>0.14399999999999999</v>
      </c>
    </row>
    <row r="81" spans="1:7" x14ac:dyDescent="0.25">
      <c r="A81">
        <v>4</v>
      </c>
      <c r="B81" t="s">
        <v>122</v>
      </c>
      <c r="C81" t="s">
        <v>106</v>
      </c>
      <c r="D81" s="10">
        <v>372.96000000000004</v>
      </c>
      <c r="E81" s="12">
        <v>47.738974442606526</v>
      </c>
      <c r="F81" s="6">
        <f>Tabela1104310673232458232324232452323423242352358106793[[#This Row],[PRICE IN EUR NET]]+G81*E81</f>
        <v>54.613386762341868</v>
      </c>
      <c r="G81" s="9">
        <v>0.14399999999999999</v>
      </c>
    </row>
    <row r="82" spans="1:7" x14ac:dyDescent="0.25">
      <c r="A82">
        <v>4</v>
      </c>
      <c r="B82" t="s">
        <v>123</v>
      </c>
      <c r="C82" t="s">
        <v>107</v>
      </c>
      <c r="D82" s="10">
        <v>319.68</v>
      </c>
      <c r="E82" s="12">
        <v>38.189315751461919</v>
      </c>
      <c r="F82" s="6">
        <f>Tabela1104310673232458232324232452323423242352358106793[[#This Row],[PRICE IN EUR NET]]+G82*E82</f>
        <v>43.688577219672439</v>
      </c>
      <c r="G82" s="9">
        <v>0.14399999999999999</v>
      </c>
    </row>
    <row r="83" spans="1:7" x14ac:dyDescent="0.25">
      <c r="A83" s="2" t="s">
        <v>5</v>
      </c>
      <c r="B83" s="2" t="s">
        <v>6</v>
      </c>
      <c r="C83" s="2" t="s">
        <v>7</v>
      </c>
    </row>
    <row r="84" spans="1:7" x14ac:dyDescent="0.25">
      <c r="A84" s="4">
        <f>SUM(Tabela1104310673232458232324232452323423242352358106793[WITH FUEL ADD])</f>
        <v>1273.4155208163456</v>
      </c>
      <c r="B84" s="3">
        <v>4.2923</v>
      </c>
      <c r="C84" s="5">
        <f>A84*B84</f>
        <v>5465.8814400000001</v>
      </c>
    </row>
    <row r="88" spans="1:7" x14ac:dyDescent="0.25">
      <c r="A88" s="1" t="s">
        <v>138</v>
      </c>
    </row>
    <row r="90" spans="1:7" x14ac:dyDescent="0.25">
      <c r="A90" t="s">
        <v>0</v>
      </c>
      <c r="B90" t="s">
        <v>9</v>
      </c>
      <c r="C90" t="s">
        <v>1</v>
      </c>
      <c r="D90" t="s">
        <v>2</v>
      </c>
      <c r="E90" s="7" t="s">
        <v>3</v>
      </c>
      <c r="F90" t="s">
        <v>8</v>
      </c>
      <c r="G90" t="s">
        <v>4</v>
      </c>
    </row>
    <row r="91" spans="1:7" x14ac:dyDescent="0.25">
      <c r="A91">
        <v>4</v>
      </c>
      <c r="B91" t="s">
        <v>139</v>
      </c>
      <c r="C91" t="s">
        <v>127</v>
      </c>
      <c r="D91" s="7">
        <v>338.86080000000004</v>
      </c>
      <c r="E91" s="11">
        <v>47.738869085063264</v>
      </c>
      <c r="F91" s="6">
        <f>Tabela11043106732324582323242324523234232423523581067932[[#This Row],[PRICE IN EUR NET]]+G91*E91</f>
        <v>54.613266233312373</v>
      </c>
      <c r="G91" s="9">
        <v>0.14399999999999999</v>
      </c>
    </row>
    <row r="92" spans="1:7" x14ac:dyDescent="0.25">
      <c r="A92">
        <v>4</v>
      </c>
      <c r="B92" t="s">
        <v>140</v>
      </c>
      <c r="C92" t="s">
        <v>128</v>
      </c>
      <c r="D92" s="7">
        <v>629.76959999999997</v>
      </c>
      <c r="E92" s="11">
        <v>58.339740453391123</v>
      </c>
      <c r="F92" s="6">
        <f>Tabela11043106732324582323242324523234232423523581067932[[#This Row],[PRICE IN EUR NET]]+G92*E92</f>
        <v>66.740663078679447</v>
      </c>
      <c r="G92" s="9">
        <v>0.14399999999999999</v>
      </c>
    </row>
    <row r="93" spans="1:7" x14ac:dyDescent="0.25">
      <c r="A93">
        <v>4</v>
      </c>
      <c r="B93" t="s">
        <v>141</v>
      </c>
      <c r="C93" t="s">
        <v>129</v>
      </c>
      <c r="D93" s="7">
        <v>231.76799999999997</v>
      </c>
      <c r="E93" s="11">
        <v>28.640991589198766</v>
      </c>
      <c r="F93" s="6">
        <f>Tabela11043106732324582323242324523234232423523581067932[[#This Row],[PRICE IN EUR NET]]+G93*E93</f>
        <v>32.765294378043386</v>
      </c>
      <c r="G93" s="9">
        <v>0.14399999999999999</v>
      </c>
    </row>
    <row r="94" spans="1:7" x14ac:dyDescent="0.25">
      <c r="A94">
        <v>4</v>
      </c>
      <c r="B94" t="s">
        <v>142</v>
      </c>
      <c r="C94" t="s">
        <v>130</v>
      </c>
      <c r="D94" s="7">
        <v>340.99200000000002</v>
      </c>
      <c r="E94" s="11">
        <v>38.191095268050603</v>
      </c>
      <c r="F94" s="6">
        <f>Tabela11043106732324582323242324523234232423523581067932[[#This Row],[PRICE IN EUR NET]]+G94*E94</f>
        <v>43.690612986649889</v>
      </c>
      <c r="G94" s="9">
        <v>0.14399999999999999</v>
      </c>
    </row>
    <row r="95" spans="1:7" x14ac:dyDescent="0.25">
      <c r="A95">
        <v>4</v>
      </c>
      <c r="B95" t="s">
        <v>143</v>
      </c>
      <c r="C95" t="s">
        <v>131</v>
      </c>
      <c r="D95" s="7">
        <v>428.37119999999999</v>
      </c>
      <c r="E95" s="12">
        <v>47.738869085063264</v>
      </c>
      <c r="F95" s="6">
        <f>Tabela11043106732324582323242324523234232423523581067932[[#This Row],[PRICE IN EUR NET]]+G95*E95</f>
        <v>54.613266233312373</v>
      </c>
      <c r="G95" s="9">
        <v>0.14399999999999999</v>
      </c>
    </row>
    <row r="96" spans="1:7" x14ac:dyDescent="0.25">
      <c r="A96">
        <v>4</v>
      </c>
      <c r="B96" t="s">
        <v>144</v>
      </c>
      <c r="C96" t="s">
        <v>132</v>
      </c>
      <c r="D96" s="7">
        <v>354.84480000000002</v>
      </c>
      <c r="E96" s="12">
        <v>38.191095268050603</v>
      </c>
      <c r="F96" s="6">
        <f>Tabela11043106732324582323242324523234232423523581067932[[#This Row],[PRICE IN EUR NET]]+G96*E96</f>
        <v>43.690612986649889</v>
      </c>
      <c r="G96" s="9">
        <v>0.14399999999999999</v>
      </c>
    </row>
    <row r="97" spans="1:7" x14ac:dyDescent="0.25">
      <c r="A97">
        <v>4</v>
      </c>
      <c r="B97" t="s">
        <v>145</v>
      </c>
      <c r="C97" t="s">
        <v>133</v>
      </c>
      <c r="D97" s="10">
        <v>1134.864</v>
      </c>
      <c r="E97" s="12">
        <v>105.02085226346078</v>
      </c>
      <c r="F97" s="6">
        <f>Tabela11043106732324582323242324523234232423523581067932[[#This Row],[PRICE IN EUR NET]]+G97*E97</f>
        <v>120.14385498939913</v>
      </c>
      <c r="G97" s="9">
        <v>0.14399999999999999</v>
      </c>
    </row>
    <row r="98" spans="1:7" x14ac:dyDescent="0.25">
      <c r="A98">
        <v>4</v>
      </c>
      <c r="B98" t="s">
        <v>146</v>
      </c>
      <c r="C98" t="s">
        <v>134</v>
      </c>
      <c r="D98" s="10">
        <v>444.35520000000002</v>
      </c>
      <c r="E98" s="12">
        <v>47.738869085063264</v>
      </c>
      <c r="F98" s="6">
        <f>Tabela11043106732324582323242324523234232423523581067932[[#This Row],[PRICE IN EUR NET]]+G98*E98</f>
        <v>54.613266233312373</v>
      </c>
      <c r="G98" s="9">
        <v>0.14399999999999999</v>
      </c>
    </row>
    <row r="99" spans="1:7" x14ac:dyDescent="0.25">
      <c r="A99">
        <v>4</v>
      </c>
      <c r="B99" t="s">
        <v>147</v>
      </c>
      <c r="C99" t="s">
        <v>135</v>
      </c>
      <c r="D99" s="10">
        <v>217.38240000000002</v>
      </c>
      <c r="E99" s="12">
        <v>28.640991589198766</v>
      </c>
      <c r="F99" s="6">
        <f>Tabela11043106732324582323242324523234232423523581067932[[#This Row],[PRICE IN EUR NET]]+G99*E99</f>
        <v>32.765294378043386</v>
      </c>
      <c r="G99" s="9">
        <v>0.14399999999999999</v>
      </c>
    </row>
    <row r="100" spans="1:7" x14ac:dyDescent="0.25">
      <c r="A100">
        <v>4</v>
      </c>
      <c r="B100" t="s">
        <v>148</v>
      </c>
      <c r="C100" t="s">
        <v>136</v>
      </c>
      <c r="D100" s="10">
        <v>638.2944</v>
      </c>
      <c r="E100" s="12">
        <v>58.339740453391123</v>
      </c>
      <c r="F100" s="6">
        <f>Tabela11043106732324582323242324523234232423523581067932[[#This Row],[PRICE IN EUR NET]]+G100*E100</f>
        <v>66.740663078679447</v>
      </c>
      <c r="G100" s="9">
        <v>0.14399999999999999</v>
      </c>
    </row>
    <row r="101" spans="1:7" x14ac:dyDescent="0.25">
      <c r="A101">
        <v>4</v>
      </c>
      <c r="B101" t="s">
        <v>149</v>
      </c>
      <c r="C101" t="s">
        <v>137</v>
      </c>
      <c r="D101" s="10">
        <v>971.82720000000006</v>
      </c>
      <c r="E101" s="12">
        <v>81.14908785908996</v>
      </c>
      <c r="F101" s="6">
        <f>Tabela11043106732324582323242324523234232423523581067932[[#This Row],[PRICE IN EUR NET]]+G101*E101</f>
        <v>92.834556510798919</v>
      </c>
      <c r="G101" s="9">
        <v>0.14399999999999999</v>
      </c>
    </row>
    <row r="102" spans="1:7" x14ac:dyDescent="0.25">
      <c r="A102" s="2" t="s">
        <v>5</v>
      </c>
      <c r="B102" s="2" t="s">
        <v>6</v>
      </c>
      <c r="C102" s="2" t="s">
        <v>7</v>
      </c>
    </row>
    <row r="103" spans="1:7" x14ac:dyDescent="0.25">
      <c r="A103" s="4">
        <f>SUM(Tabela11043106732324582323242324523234232423523581067932[WITH FUEL ADD])</f>
        <v>663.21135108688065</v>
      </c>
      <c r="B103" s="3">
        <v>4.2920999999999996</v>
      </c>
      <c r="C103" s="5">
        <f>A103*B103</f>
        <v>2846.5694400000002</v>
      </c>
    </row>
    <row r="105" spans="1:7" x14ac:dyDescent="0.25">
      <c r="A105" s="1" t="s">
        <v>188</v>
      </c>
    </row>
    <row r="107" spans="1:7" x14ac:dyDescent="0.25">
      <c r="A107" t="s">
        <v>0</v>
      </c>
      <c r="B107" t="s">
        <v>9</v>
      </c>
      <c r="C107" t="s">
        <v>1</v>
      </c>
      <c r="D107" t="s">
        <v>2</v>
      </c>
      <c r="E107" s="7" t="s">
        <v>3</v>
      </c>
      <c r="F107" t="s">
        <v>8</v>
      </c>
      <c r="G107" t="s">
        <v>4</v>
      </c>
    </row>
    <row r="108" spans="1:7" x14ac:dyDescent="0.25">
      <c r="A108">
        <v>4</v>
      </c>
      <c r="B108" t="s">
        <v>150</v>
      </c>
      <c r="C108" t="s">
        <v>169</v>
      </c>
      <c r="D108" s="7">
        <v>959.04</v>
      </c>
      <c r="E108" s="11">
        <v>105.02063754867898</v>
      </c>
      <c r="F108" s="6">
        <f>Tabela11043106732324582323242324523234232423523581067934[[#This Row],[PRICE IN EUR NET]]+G108*E108</f>
        <v>120.14360935568875</v>
      </c>
      <c r="G108" s="9">
        <v>0.14399999999999999</v>
      </c>
    </row>
    <row r="109" spans="1:7" x14ac:dyDescent="0.25">
      <c r="A109">
        <v>4</v>
      </c>
      <c r="B109" t="s">
        <v>151</v>
      </c>
      <c r="C109" t="s">
        <v>170</v>
      </c>
      <c r="D109" s="7">
        <v>1162.7028</v>
      </c>
      <c r="E109" s="11">
        <v>124.1097870951193</v>
      </c>
      <c r="F109" s="6">
        <f>Tabela11043106732324582323242324523234232423523581067934[[#This Row],[PRICE IN EUR NET]]+G109*E109</f>
        <v>141.98159643681649</v>
      </c>
      <c r="G109" s="9">
        <v>0.14399999999999999</v>
      </c>
    </row>
    <row r="110" spans="1:7" x14ac:dyDescent="0.25">
      <c r="A110">
        <v>4</v>
      </c>
      <c r="B110" t="s">
        <v>152</v>
      </c>
      <c r="C110" t="s">
        <v>171</v>
      </c>
      <c r="D110" s="7">
        <v>476.32319999999999</v>
      </c>
      <c r="E110" s="11">
        <v>47.739197350931612</v>
      </c>
      <c r="F110" s="6">
        <f>Tabela11043106732324582323242324523234232423523581067934[[#This Row],[PRICE IN EUR NET]]+G110*E110</f>
        <v>54.613641769465765</v>
      </c>
      <c r="G110" s="9">
        <v>0.14399999999999999</v>
      </c>
    </row>
    <row r="111" spans="1:7" x14ac:dyDescent="0.25">
      <c r="A111">
        <v>4</v>
      </c>
      <c r="B111" t="s">
        <v>153</v>
      </c>
      <c r="C111" t="s">
        <v>172</v>
      </c>
      <c r="D111" s="7">
        <v>360.17279999999994</v>
      </c>
      <c r="E111" s="11">
        <v>47.739197350931612</v>
      </c>
      <c r="F111" s="6">
        <f>Tabela11043106732324582323242324523234232423523581067934[[#This Row],[PRICE IN EUR NET]]+G111*E111</f>
        <v>54.613641769465765</v>
      </c>
      <c r="G111" s="9">
        <v>0.14399999999999999</v>
      </c>
    </row>
    <row r="112" spans="1:7" x14ac:dyDescent="0.25">
      <c r="A112">
        <v>4</v>
      </c>
      <c r="B112" t="s">
        <v>154</v>
      </c>
      <c r="C112" t="s">
        <v>173</v>
      </c>
      <c r="D112" s="7">
        <v>565.83360000000005</v>
      </c>
      <c r="E112" s="12">
        <v>56.117808921950427</v>
      </c>
      <c r="F112" s="6">
        <f>Tabela11043106732324582323242324523234232423523581067934[[#This Row],[PRICE IN EUR NET]]+G112*E112</f>
        <v>64.198773406711283</v>
      </c>
      <c r="G112" s="9">
        <v>0.14399999999999999</v>
      </c>
    </row>
    <row r="113" spans="1:7" x14ac:dyDescent="0.25">
      <c r="A113">
        <v>4</v>
      </c>
      <c r="B113" t="s">
        <v>155</v>
      </c>
      <c r="C113" t="s">
        <v>174</v>
      </c>
      <c r="D113" s="7">
        <v>444.35520000000002</v>
      </c>
      <c r="E113" s="12">
        <v>47.739197350931612</v>
      </c>
      <c r="F113" s="6">
        <f>Tabela11043106732324582323242324523234232423523581067934[[#This Row],[PRICE IN EUR NET]]+G113*E113</f>
        <v>54.613641769465765</v>
      </c>
      <c r="G113" s="9">
        <v>0.14399999999999999</v>
      </c>
    </row>
    <row r="114" spans="1:7" x14ac:dyDescent="0.25">
      <c r="A114">
        <v>4</v>
      </c>
      <c r="B114" t="s">
        <v>156</v>
      </c>
      <c r="C114" t="s">
        <v>175</v>
      </c>
      <c r="D114" s="10">
        <v>1000.5984</v>
      </c>
      <c r="E114" s="12">
        <v>114.56987617470794</v>
      </c>
      <c r="F114" s="6">
        <f>Tabela11043106732324582323242324523234232423523581067934[[#This Row],[PRICE IN EUR NET]]+G114*E114</f>
        <v>131.06793834386588</v>
      </c>
      <c r="G114" s="9">
        <v>0.14399999999999999</v>
      </c>
    </row>
    <row r="115" spans="1:7" x14ac:dyDescent="0.25">
      <c r="A115">
        <v>4</v>
      </c>
      <c r="B115" t="s">
        <v>157</v>
      </c>
      <c r="C115" t="s">
        <v>176</v>
      </c>
      <c r="D115" s="10">
        <v>700.0992</v>
      </c>
      <c r="E115" s="12">
        <v>57.279108271342963</v>
      </c>
      <c r="F115" s="6">
        <f>Tabela11043106732324582323242324523234232423523581067934[[#This Row],[PRICE IN EUR NET]]+G115*E115</f>
        <v>65.527299862416356</v>
      </c>
      <c r="G115" s="9">
        <v>0.14399999999999999</v>
      </c>
    </row>
    <row r="116" spans="1:7" x14ac:dyDescent="0.25">
      <c r="A116">
        <v>4</v>
      </c>
      <c r="B116" t="s">
        <v>158</v>
      </c>
      <c r="C116" t="s">
        <v>177</v>
      </c>
      <c r="D116" s="10">
        <v>48.584699999999998</v>
      </c>
      <c r="E116" s="12">
        <v>15.910733857239467</v>
      </c>
      <c r="F116" s="6">
        <f>Tabela11043106732324582323242324523234232423523581067934[[#This Row],[PRICE IN EUR NET]]+G116*E116</f>
        <v>18.20187953268195</v>
      </c>
      <c r="G116" s="9">
        <v>0.14399999999999999</v>
      </c>
    </row>
    <row r="117" spans="1:7" x14ac:dyDescent="0.25">
      <c r="A117">
        <v>4</v>
      </c>
      <c r="B117" t="s">
        <v>159</v>
      </c>
      <c r="C117" t="s">
        <v>178</v>
      </c>
      <c r="D117" s="10">
        <v>674.52479999999991</v>
      </c>
      <c r="E117" s="12">
        <v>66.830678823776324</v>
      </c>
      <c r="F117" s="6">
        <f>Tabela11043106732324582323242324523234232423523581067934[[#This Row],[PRICE IN EUR NET]]+G117*E117</f>
        <v>76.454296574400118</v>
      </c>
      <c r="G117" s="9">
        <v>0.14399999999999999</v>
      </c>
    </row>
    <row r="118" spans="1:7" x14ac:dyDescent="0.25">
      <c r="A118">
        <v>4</v>
      </c>
      <c r="B118" t="s">
        <v>160</v>
      </c>
      <c r="C118" t="s">
        <v>179</v>
      </c>
      <c r="D118" s="10">
        <v>159.84</v>
      </c>
      <c r="E118" s="12">
        <v>28.640720098873683</v>
      </c>
      <c r="F118" s="6">
        <f>Tabela11043106732324582323242324523234232423523581067934[[#This Row],[PRICE IN EUR NET]]+G118*E118</f>
        <v>32.76498379311149</v>
      </c>
      <c r="G118" s="9">
        <v>0.14399999999999999</v>
      </c>
    </row>
    <row r="119" spans="1:7" x14ac:dyDescent="0.25">
      <c r="A119">
        <v>4</v>
      </c>
      <c r="B119" t="s">
        <v>161</v>
      </c>
      <c r="C119" t="s">
        <v>180</v>
      </c>
      <c r="D119" s="10">
        <v>247.21919999999997</v>
      </c>
      <c r="E119" s="12">
        <v>28.640720098873683</v>
      </c>
      <c r="F119" s="6">
        <f>Tabela11043106732324582323242324523234232423523581067934[[#This Row],[PRICE IN EUR NET]]+G119*E119</f>
        <v>32.76498379311149</v>
      </c>
      <c r="G119" s="9">
        <v>0.14399999999999999</v>
      </c>
    </row>
    <row r="120" spans="1:7" x14ac:dyDescent="0.25">
      <c r="A120">
        <v>4</v>
      </c>
      <c r="B120" t="s">
        <v>162</v>
      </c>
      <c r="C120" t="s">
        <v>181</v>
      </c>
      <c r="D120" s="10">
        <v>4.9617000000000004</v>
      </c>
      <c r="E120" s="12">
        <v>9.5492386260289646</v>
      </c>
      <c r="F120" s="6">
        <f>Tabela11043106732324582323242324523234232423523581067934[[#This Row],[PRICE IN EUR NET]]+G120*E120</f>
        <v>10.924328988177136</v>
      </c>
      <c r="G120" s="9">
        <v>0.14399999999999999</v>
      </c>
    </row>
    <row r="121" spans="1:7" x14ac:dyDescent="0.25">
      <c r="A121">
        <v>4</v>
      </c>
      <c r="B121" t="s">
        <v>163</v>
      </c>
      <c r="C121" t="s">
        <v>182</v>
      </c>
      <c r="D121" s="10">
        <v>11.988</v>
      </c>
      <c r="E121" s="12">
        <v>9.5492386260289646</v>
      </c>
      <c r="F121" s="6">
        <f>Tabela11043106732324582323242324523234232423523581067934[[#This Row],[PRICE IN EUR NET]]+G121*E121</f>
        <v>10.924328988177136</v>
      </c>
      <c r="G121" s="9">
        <v>0.14399999999999999</v>
      </c>
    </row>
    <row r="122" spans="1:7" x14ac:dyDescent="0.25">
      <c r="A122">
        <v>4</v>
      </c>
      <c r="B122" t="s">
        <v>164</v>
      </c>
      <c r="C122" t="s">
        <v>183</v>
      </c>
      <c r="D122" s="10">
        <v>11.988</v>
      </c>
      <c r="E122" s="12">
        <v>9.5492386260289646</v>
      </c>
      <c r="F122" s="6">
        <f>Tabela11043106732324582323242324523234232423523581067934[[#This Row],[PRICE IN EUR NET]]+G122*E122</f>
        <v>10.924328988177136</v>
      </c>
      <c r="G122" s="9">
        <v>0.14399999999999999</v>
      </c>
    </row>
    <row r="123" spans="1:7" x14ac:dyDescent="0.25">
      <c r="A123">
        <v>4</v>
      </c>
      <c r="B123" t="s">
        <v>165</v>
      </c>
      <c r="C123" t="s">
        <v>184</v>
      </c>
      <c r="D123" s="10">
        <v>524.27520000000004</v>
      </c>
      <c r="E123" s="12">
        <v>56.220413683744148</v>
      </c>
      <c r="F123" s="6">
        <f>Tabela11043106732324582323242324523234232423523581067934[[#This Row],[PRICE IN EUR NET]]+G123*E123</f>
        <v>64.3161532542033</v>
      </c>
      <c r="G123" s="9">
        <v>0.14399999999999999</v>
      </c>
    </row>
    <row r="124" spans="1:7" x14ac:dyDescent="0.25">
      <c r="A124">
        <v>4</v>
      </c>
      <c r="B124" t="s">
        <v>166</v>
      </c>
      <c r="C124" t="s">
        <v>185</v>
      </c>
      <c r="D124" s="10">
        <v>231.76799999999997</v>
      </c>
      <c r="E124" s="12">
        <v>28.640720098873683</v>
      </c>
      <c r="F124" s="6">
        <f>Tabela11043106732324582323242324523234232423523581067934[[#This Row],[PRICE IN EUR NET]]+G124*E124</f>
        <v>32.76498379311149</v>
      </c>
      <c r="G124" s="9">
        <v>0.14399999999999999</v>
      </c>
    </row>
    <row r="125" spans="1:7" x14ac:dyDescent="0.25">
      <c r="A125">
        <v>4</v>
      </c>
      <c r="B125" t="s">
        <v>167</v>
      </c>
      <c r="C125" t="s">
        <v>186</v>
      </c>
      <c r="D125" s="10">
        <v>335.66399999999999</v>
      </c>
      <c r="E125" s="12">
        <v>38.189958724902645</v>
      </c>
      <c r="F125" s="6">
        <f>Tabela11043106732324582323242324523234232423523581067934[[#This Row],[PRICE IN EUR NET]]+G125*E125</f>
        <v>43.689312781288628</v>
      </c>
      <c r="G125" s="9">
        <v>0.14399999999999999</v>
      </c>
    </row>
    <row r="126" spans="1:7" x14ac:dyDescent="0.25">
      <c r="A126">
        <v>4</v>
      </c>
      <c r="B126" t="s">
        <v>168</v>
      </c>
      <c r="C126" t="s">
        <v>187</v>
      </c>
      <c r="D126" s="10">
        <v>451.24829999999997</v>
      </c>
      <c r="E126" s="12">
        <v>47.739197350931612</v>
      </c>
      <c r="F126" s="6">
        <f>Tabela11043106732324582323242324523234232423523581067934[[#This Row],[PRICE IN EUR NET]]+G126*E126</f>
        <v>54.613641769465765</v>
      </c>
      <c r="G126" s="9">
        <v>0.14399999999999999</v>
      </c>
    </row>
    <row r="127" spans="1:7" x14ac:dyDescent="0.25">
      <c r="A127" s="2" t="s">
        <v>5</v>
      </c>
      <c r="B127" s="2" t="s">
        <v>6</v>
      </c>
      <c r="C127" s="2" t="s">
        <v>7</v>
      </c>
    </row>
    <row r="128" spans="1:7" x14ac:dyDescent="0.25">
      <c r="A128" s="4">
        <f>SUM(Tabela11043106732324582323242324523234232423523581067934[WITH FUEL ADD])</f>
        <v>1075.1033649698015</v>
      </c>
      <c r="B128" s="3">
        <v>4.2882999999999996</v>
      </c>
      <c r="C128" s="5">
        <f>A128*B128</f>
        <v>4610.3657599999997</v>
      </c>
    </row>
    <row r="130" spans="1:7" x14ac:dyDescent="0.25">
      <c r="A130" s="1" t="s">
        <v>189</v>
      </c>
    </row>
    <row r="132" spans="1:7" x14ac:dyDescent="0.25">
      <c r="A132" t="s">
        <v>0</v>
      </c>
      <c r="B132" t="s">
        <v>9</v>
      </c>
      <c r="C132" t="s">
        <v>1</v>
      </c>
      <c r="D132" t="s">
        <v>2</v>
      </c>
      <c r="E132" s="7" t="s">
        <v>3</v>
      </c>
      <c r="F132" t="s">
        <v>8</v>
      </c>
      <c r="G132" t="s">
        <v>4</v>
      </c>
    </row>
    <row r="133" spans="1:7" x14ac:dyDescent="0.25">
      <c r="A133">
        <v>4</v>
      </c>
      <c r="B133" s="15" t="s">
        <v>203</v>
      </c>
      <c r="C133" t="s">
        <v>190</v>
      </c>
      <c r="D133" s="7">
        <v>322.8768</v>
      </c>
      <c r="E133" s="11">
        <v>38.189463847681345</v>
      </c>
      <c r="F133" s="6">
        <f>Tabela11043106732324582323242324523234232423523581067935[[#This Row],[PRICE IN EUR NET]]+G133*E133</f>
        <v>43.688746641747457</v>
      </c>
      <c r="G133" s="9">
        <v>0.14399999999999999</v>
      </c>
    </row>
    <row r="134" spans="1:7" x14ac:dyDescent="0.25">
      <c r="A134">
        <v>4</v>
      </c>
      <c r="B134" t="s">
        <v>204</v>
      </c>
      <c r="C134" t="s">
        <v>191</v>
      </c>
      <c r="D134" s="7">
        <v>630.83519999999999</v>
      </c>
      <c r="E134" s="11">
        <v>58.338979091227664</v>
      </c>
      <c r="F134" s="6">
        <f>Tabela11043106732324582323242324523234232423523581067935[[#This Row],[PRICE IN EUR NET]]+G134*E134</f>
        <v>66.739792080364452</v>
      </c>
      <c r="G134" s="9">
        <v>0.14399999999999999</v>
      </c>
    </row>
    <row r="135" spans="1:7" x14ac:dyDescent="0.25">
      <c r="A135">
        <v>4</v>
      </c>
      <c r="B135" t="s">
        <v>205</v>
      </c>
      <c r="C135" t="s">
        <v>192</v>
      </c>
      <c r="D135" s="7">
        <v>191.80799999999999</v>
      </c>
      <c r="E135" s="11">
        <v>28.639177666160496</v>
      </c>
      <c r="F135" s="6">
        <f>Tabela11043106732324582323242324523234232423523581067935[[#This Row],[PRICE IN EUR NET]]+G135*E135</f>
        <v>32.763219250087609</v>
      </c>
      <c r="G135" s="9">
        <v>0.14399999999999999</v>
      </c>
    </row>
    <row r="136" spans="1:7" x14ac:dyDescent="0.25">
      <c r="A136">
        <v>4</v>
      </c>
      <c r="B136" t="s">
        <v>206</v>
      </c>
      <c r="C136" t="s">
        <v>193</v>
      </c>
      <c r="D136" s="7">
        <v>124.6752</v>
      </c>
      <c r="E136" s="11">
        <v>28.639177666160496</v>
      </c>
      <c r="F136" s="6">
        <f>Tabela11043106732324582323242324523234232423523581067935[[#This Row],[PRICE IN EUR NET]]+G136*E136</f>
        <v>32.763219250087609</v>
      </c>
      <c r="G136" s="9">
        <v>0.14399999999999999</v>
      </c>
    </row>
    <row r="137" spans="1:7" x14ac:dyDescent="0.25">
      <c r="A137">
        <v>4</v>
      </c>
      <c r="B137" t="s">
        <v>207</v>
      </c>
      <c r="C137" t="s">
        <v>194</v>
      </c>
      <c r="D137" s="7">
        <v>380.41920000000005</v>
      </c>
      <c r="E137" s="12">
        <v>38.189463847681345</v>
      </c>
      <c r="F137" s="6">
        <f>Tabela11043106732324582323242324523234232423523581067935[[#This Row],[PRICE IN EUR NET]]+G137*E137</f>
        <v>43.688746641747457</v>
      </c>
      <c r="G137" s="9">
        <v>0.14399999999999999</v>
      </c>
    </row>
    <row r="138" spans="1:7" x14ac:dyDescent="0.25">
      <c r="A138">
        <v>4</v>
      </c>
      <c r="B138" t="s">
        <v>208</v>
      </c>
      <c r="C138" t="s">
        <v>195</v>
      </c>
      <c r="D138" s="7">
        <v>195.00480000000002</v>
      </c>
      <c r="E138" s="12">
        <v>28.639177666160496</v>
      </c>
      <c r="F138" s="6">
        <f>Tabela11043106732324582323242324523234232423523581067935[[#This Row],[PRICE IN EUR NET]]+G138*E138</f>
        <v>32.763219250087609</v>
      </c>
      <c r="G138" s="9">
        <v>0.14399999999999999</v>
      </c>
    </row>
    <row r="139" spans="1:7" x14ac:dyDescent="0.25">
      <c r="A139">
        <v>4</v>
      </c>
      <c r="B139" t="s">
        <v>209</v>
      </c>
      <c r="C139" t="s">
        <v>196</v>
      </c>
      <c r="D139" s="10">
        <v>342.05759999999998</v>
      </c>
      <c r="E139" s="12">
        <v>47.739750029202192</v>
      </c>
      <c r="F139" s="6">
        <f>Tabela11043106732324582323242324523234232423523581067935[[#This Row],[PRICE IN EUR NET]]+G139*E139</f>
        <v>54.614274033407305</v>
      </c>
      <c r="G139" s="9">
        <v>0.14399999999999999</v>
      </c>
    </row>
    <row r="140" spans="1:7" x14ac:dyDescent="0.25">
      <c r="A140">
        <v>4</v>
      </c>
      <c r="B140" t="s">
        <v>210</v>
      </c>
      <c r="C140" t="s">
        <v>197</v>
      </c>
      <c r="D140" s="10">
        <v>155.04480000000001</v>
      </c>
      <c r="E140" s="12">
        <v>28.639177666160496</v>
      </c>
      <c r="F140" s="6">
        <f>Tabela11043106732324582323242324523234232423523581067935[[#This Row],[PRICE IN EUR NET]]+G140*E140</f>
        <v>32.763219250087609</v>
      </c>
      <c r="G140" s="9">
        <v>0.14399999999999999</v>
      </c>
    </row>
    <row r="141" spans="1:7" x14ac:dyDescent="0.25">
      <c r="A141">
        <v>4</v>
      </c>
      <c r="B141" t="s">
        <v>211</v>
      </c>
      <c r="C141" t="s">
        <v>198</v>
      </c>
      <c r="D141" s="10">
        <v>41.957999999999998</v>
      </c>
      <c r="E141" s="12">
        <v>15.909356383600045</v>
      </c>
      <c r="F141" s="6">
        <f>Tabela11043106732324582323242324523234232423523581067935[[#This Row],[PRICE IN EUR NET]]+G141*E141</f>
        <v>18.20030370283845</v>
      </c>
      <c r="G141" s="9">
        <v>0.14399999999999999</v>
      </c>
    </row>
    <row r="142" spans="1:7" x14ac:dyDescent="0.25">
      <c r="A142">
        <v>4</v>
      </c>
      <c r="B142" t="s">
        <v>212</v>
      </c>
      <c r="C142" t="s">
        <v>199</v>
      </c>
      <c r="D142" s="10">
        <v>257.3424</v>
      </c>
      <c r="E142" s="12">
        <v>28.639177666160496</v>
      </c>
      <c r="F142" s="6">
        <f>Tabela11043106732324582323242324523234232423523581067935[[#This Row],[PRICE IN EUR NET]]+G142*E142</f>
        <v>32.763219250087609</v>
      </c>
      <c r="G142" s="9">
        <v>0.14399999999999999</v>
      </c>
    </row>
    <row r="143" spans="1:7" x14ac:dyDescent="0.25">
      <c r="A143">
        <v>4</v>
      </c>
      <c r="B143" t="s">
        <v>213</v>
      </c>
      <c r="C143" t="s">
        <v>200</v>
      </c>
      <c r="D143" s="10">
        <v>199.79999999999998</v>
      </c>
      <c r="E143" s="12">
        <v>28.639177666160496</v>
      </c>
      <c r="F143" s="6">
        <f>Tabela11043106732324582323242324523234232423523581067935[[#This Row],[PRICE IN EUR NET]]+G143*E143</f>
        <v>32.763219250087609</v>
      </c>
      <c r="G143" s="9">
        <v>0.14399999999999999</v>
      </c>
    </row>
    <row r="144" spans="1:7" x14ac:dyDescent="0.25">
      <c r="A144">
        <v>4</v>
      </c>
      <c r="B144" t="s">
        <v>214</v>
      </c>
      <c r="C144" t="s">
        <v>201</v>
      </c>
      <c r="D144" s="10">
        <v>135.864</v>
      </c>
      <c r="E144" s="12">
        <v>28.639177666160496</v>
      </c>
      <c r="F144" s="6">
        <f>Tabela11043106732324582323242324523234232423523581067935[[#This Row],[PRICE IN EUR NET]]+G144*E144</f>
        <v>32.763219250087609</v>
      </c>
      <c r="G144" s="9">
        <v>0.14399999999999999</v>
      </c>
    </row>
    <row r="145" spans="1:7" x14ac:dyDescent="0.25">
      <c r="A145">
        <v>4</v>
      </c>
      <c r="B145" t="s">
        <v>215</v>
      </c>
      <c r="C145" t="s">
        <v>202</v>
      </c>
      <c r="D145" s="10">
        <v>1780.6176</v>
      </c>
      <c r="E145" s="12">
        <v>157.53066230580538</v>
      </c>
      <c r="F145" s="6">
        <f>Tabela11043106732324582323242324523234232423523581067935[[#This Row],[PRICE IN EUR NET]]+G145*E145</f>
        <v>180.21507767784135</v>
      </c>
      <c r="G145" s="9">
        <v>0.14399999999999999</v>
      </c>
    </row>
    <row r="146" spans="1:7" x14ac:dyDescent="0.25">
      <c r="A146" s="2" t="s">
        <v>5</v>
      </c>
      <c r="B146" s="2" t="s">
        <v>6</v>
      </c>
      <c r="C146" s="2" t="s">
        <v>7</v>
      </c>
    </row>
    <row r="147" spans="1:7" x14ac:dyDescent="0.25">
      <c r="A147" s="4">
        <f>SUM(Tabela11043106732324582323242324523234232423523581067935[WITH FUEL ADD])</f>
        <v>636.48947552855975</v>
      </c>
      <c r="B147" s="3">
        <v>4.2805</v>
      </c>
      <c r="C147" s="5">
        <f>A147*B147</f>
        <v>2724.4931999999999</v>
      </c>
    </row>
    <row r="150" spans="1:7" x14ac:dyDescent="0.25">
      <c r="A150" s="1" t="s">
        <v>216</v>
      </c>
    </row>
    <row r="152" spans="1:7" x14ac:dyDescent="0.25">
      <c r="A152" t="s">
        <v>0</v>
      </c>
      <c r="B152" t="s">
        <v>9</v>
      </c>
      <c r="C152" t="s">
        <v>1</v>
      </c>
      <c r="D152" t="s">
        <v>2</v>
      </c>
      <c r="E152" s="7" t="s">
        <v>3</v>
      </c>
      <c r="F152" t="s">
        <v>8</v>
      </c>
      <c r="G152" t="s">
        <v>4</v>
      </c>
    </row>
    <row r="153" spans="1:7" x14ac:dyDescent="0.25">
      <c r="A153">
        <v>4</v>
      </c>
      <c r="B153" s="15" t="s">
        <v>238</v>
      </c>
      <c r="C153" t="s">
        <v>217</v>
      </c>
      <c r="D153" s="7">
        <v>11.988</v>
      </c>
      <c r="E153" s="11">
        <v>9.5989480604865225</v>
      </c>
      <c r="F153" s="6">
        <f>Tabela110431067323245823232423245232342324235235810679356[[#This Row],[PRICE IN EUR NET]]+G153*E153</f>
        <v>10.981196581196581</v>
      </c>
      <c r="G153" s="9">
        <v>0.14399999999999999</v>
      </c>
    </row>
    <row r="154" spans="1:7" x14ac:dyDescent="0.25">
      <c r="A154">
        <v>4</v>
      </c>
      <c r="B154" t="s">
        <v>239</v>
      </c>
      <c r="C154" t="s">
        <v>218</v>
      </c>
      <c r="D154" s="7">
        <v>1641.5567999999998</v>
      </c>
      <c r="E154" s="11">
        <v>145.00093923170846</v>
      </c>
      <c r="F154" s="6">
        <f>Tabela110431067323245823232423245232342324235235810679356[[#This Row],[PRICE IN EUR NET]]+G154*E154</f>
        <v>145.00093923170846</v>
      </c>
      <c r="G154" s="9">
        <v>0</v>
      </c>
    </row>
    <row r="155" spans="1:7" x14ac:dyDescent="0.25">
      <c r="A155">
        <v>4</v>
      </c>
      <c r="B155" t="s">
        <v>240</v>
      </c>
      <c r="C155" t="s">
        <v>219</v>
      </c>
      <c r="D155" s="7">
        <v>217.38240000000002</v>
      </c>
      <c r="E155" s="11">
        <v>28.639522870292101</v>
      </c>
      <c r="F155" s="6">
        <f>Tabela110431067323245823232423245232342324235235810679356[[#This Row],[PRICE IN EUR NET]]+G155*E155</f>
        <v>32.763614163614164</v>
      </c>
      <c r="G155" s="9">
        <v>0.14399999999999999</v>
      </c>
    </row>
    <row r="156" spans="1:7" x14ac:dyDescent="0.25">
      <c r="A156">
        <v>4</v>
      </c>
      <c r="B156" t="s">
        <v>241</v>
      </c>
      <c r="C156" t="s">
        <v>220</v>
      </c>
      <c r="D156" s="7">
        <v>20.978999999999999</v>
      </c>
      <c r="E156" s="11">
        <v>11.669953977646287</v>
      </c>
      <c r="F156" s="6">
        <f>Tabela110431067323245823232423245232342324235235810679356[[#This Row],[PRICE IN EUR NET]]+G156*E156</f>
        <v>13.350427350427353</v>
      </c>
      <c r="G156" s="9">
        <v>0.14399999999999999</v>
      </c>
    </row>
    <row r="157" spans="1:7" x14ac:dyDescent="0.25">
      <c r="A157">
        <v>4</v>
      </c>
      <c r="B157" t="s">
        <v>242</v>
      </c>
      <c r="C157" t="s">
        <v>221</v>
      </c>
      <c r="D157" s="7">
        <v>431.56800000000004</v>
      </c>
      <c r="E157" s="12">
        <v>52.510096740865968</v>
      </c>
      <c r="F157" s="6">
        <f>Tabela110431067323245823232423245232342324235235810679356[[#This Row],[PRICE IN EUR NET]]+G157*E157</f>
        <v>60.071550671550668</v>
      </c>
      <c r="G157" s="9">
        <v>0.14399999999999999</v>
      </c>
    </row>
    <row r="158" spans="1:7" x14ac:dyDescent="0.25">
      <c r="A158">
        <v>4</v>
      </c>
      <c r="B158" t="s">
        <v>243</v>
      </c>
      <c r="C158" t="s">
        <v>222</v>
      </c>
      <c r="D158" s="7">
        <v>282.91680000000002</v>
      </c>
      <c r="E158" s="12">
        <v>28.639522870292101</v>
      </c>
      <c r="F158" s="6">
        <f>Tabela110431067323245823232423245232342324235235810679356[[#This Row],[PRICE IN EUR NET]]+G158*E158</f>
        <v>32.763614163614164</v>
      </c>
      <c r="G158" s="9">
        <v>0.14399999999999999</v>
      </c>
    </row>
    <row r="159" spans="1:7" x14ac:dyDescent="0.25">
      <c r="A159">
        <v>4</v>
      </c>
      <c r="B159" t="s">
        <v>244</v>
      </c>
      <c r="C159" t="s">
        <v>223</v>
      </c>
      <c r="D159" s="10">
        <v>263.73599999999999</v>
      </c>
      <c r="E159" s="12">
        <v>28.569080492157415</v>
      </c>
      <c r="F159" s="6">
        <f>Tabela110431067323245823232423245232342324235235810679356[[#This Row],[PRICE IN EUR NET]]+G159*E159</f>
        <v>32.683028083028084</v>
      </c>
      <c r="G159" s="9">
        <v>0.14399999999999999</v>
      </c>
    </row>
    <row r="160" spans="1:7" x14ac:dyDescent="0.25">
      <c r="A160">
        <v>4</v>
      </c>
      <c r="B160" t="s">
        <v>245</v>
      </c>
      <c r="C160" t="s">
        <v>224</v>
      </c>
      <c r="D160" s="10">
        <v>479.52</v>
      </c>
      <c r="E160" s="12">
        <v>47.741147741147742</v>
      </c>
      <c r="F160" s="6">
        <f>Tabela110431067323245823232423245232342324235235810679356[[#This Row],[PRICE IN EUR NET]]+G160*E160</f>
        <v>54.615873015873014</v>
      </c>
      <c r="G160" s="9">
        <v>0.14399999999999999</v>
      </c>
    </row>
    <row r="161" spans="1:7" x14ac:dyDescent="0.25">
      <c r="A161">
        <v>4</v>
      </c>
      <c r="B161" t="s">
        <v>246</v>
      </c>
      <c r="C161" t="s">
        <v>225</v>
      </c>
      <c r="D161" s="10">
        <v>34.565400000000004</v>
      </c>
      <c r="E161" s="12">
        <v>9.5496383957922433</v>
      </c>
      <c r="F161" s="6">
        <f>Tabela110431067323245823232423245232342324235235810679356[[#This Row],[PRICE IN EUR NET]]+G161*E161</f>
        <v>10.924786324786327</v>
      </c>
      <c r="G161" s="9">
        <v>0.14399999999999999</v>
      </c>
    </row>
    <row r="162" spans="1:7" x14ac:dyDescent="0.25">
      <c r="A162">
        <v>4</v>
      </c>
      <c r="B162" t="s">
        <v>247</v>
      </c>
      <c r="C162" t="s">
        <v>226</v>
      </c>
      <c r="D162" s="10">
        <v>1170.0288</v>
      </c>
      <c r="E162" s="12">
        <v>105.02019348173194</v>
      </c>
      <c r="F162" s="6">
        <f>Tabela110431067323245823232423245232342324235235810679356[[#This Row],[PRICE IN EUR NET]]+G162*E162</f>
        <v>120.14310134310134</v>
      </c>
      <c r="G162" s="9">
        <v>0.14399999999999999</v>
      </c>
    </row>
    <row r="163" spans="1:7" x14ac:dyDescent="0.25">
      <c r="A163">
        <v>4</v>
      </c>
      <c r="B163" t="s">
        <v>248</v>
      </c>
      <c r="C163" t="s">
        <v>227</v>
      </c>
      <c r="D163" s="10">
        <v>684.11519999999996</v>
      </c>
      <c r="E163" s="12">
        <v>58.340377571146803</v>
      </c>
      <c r="F163" s="6">
        <f>Tabela110431067323245823232423245232342324235235810679356[[#This Row],[PRICE IN EUR NET]]+G163*E163</f>
        <v>66.741391941391939</v>
      </c>
      <c r="G163" s="9">
        <v>0.14399999999999999</v>
      </c>
    </row>
    <row r="164" spans="1:7" x14ac:dyDescent="0.25">
      <c r="A164">
        <v>4</v>
      </c>
      <c r="B164" t="s">
        <v>249</v>
      </c>
      <c r="C164" t="s">
        <v>228</v>
      </c>
      <c r="D164" s="10">
        <v>575.42399999999998</v>
      </c>
      <c r="E164" s="12">
        <v>56.220061989292759</v>
      </c>
      <c r="F164" s="6">
        <f>Tabela110431067323245823232423245232342324235235810679356[[#This Row],[PRICE IN EUR NET]]+G164*E164</f>
        <v>64.315750915750911</v>
      </c>
      <c r="G164" s="9">
        <v>0.14399999999999999</v>
      </c>
    </row>
    <row r="165" spans="1:7" x14ac:dyDescent="0.25">
      <c r="A165">
        <v>4</v>
      </c>
      <c r="B165" t="s">
        <v>250</v>
      </c>
      <c r="C165" t="s">
        <v>229</v>
      </c>
      <c r="D165" s="10">
        <v>3.6629999999999998</v>
      </c>
      <c r="E165" s="12">
        <v>9.5496383957922433</v>
      </c>
      <c r="F165" s="6">
        <f>Tabela110431067323245823232423245232342324235235810679356[[#This Row],[PRICE IN EUR NET]]+G165*E165</f>
        <v>10.924786324786327</v>
      </c>
      <c r="G165" s="9">
        <v>0.14399999999999999</v>
      </c>
    </row>
    <row r="166" spans="1:7" x14ac:dyDescent="0.25">
      <c r="A166">
        <v>4</v>
      </c>
      <c r="B166" t="s">
        <v>251</v>
      </c>
      <c r="C166" t="s">
        <v>230</v>
      </c>
      <c r="D166" s="10">
        <v>55.944000000000003</v>
      </c>
      <c r="E166" s="12">
        <v>15.910585141354373</v>
      </c>
      <c r="F166" s="6">
        <f>Tabela110431067323245823232423245232342324235235810679356[[#This Row],[PRICE IN EUR NET]]+G166*E166</f>
        <v>18.201709401709401</v>
      </c>
      <c r="G166" s="9">
        <v>0.14399999999999999</v>
      </c>
    </row>
    <row r="167" spans="1:7" x14ac:dyDescent="0.25">
      <c r="A167">
        <v>4</v>
      </c>
      <c r="B167" t="s">
        <v>252</v>
      </c>
      <c r="C167" t="s">
        <v>231</v>
      </c>
      <c r="D167" s="10">
        <v>1544.0544</v>
      </c>
      <c r="E167" s="12">
        <v>143.20935474781629</v>
      </c>
      <c r="F167" s="6">
        <f>Tabela110431067323245823232423245232342324235235810679356[[#This Row],[PRICE IN EUR NET]]+G167*E167</f>
        <v>163.83150183150184</v>
      </c>
      <c r="G167" s="9">
        <v>0.14399999999999999</v>
      </c>
    </row>
    <row r="168" spans="1:7" x14ac:dyDescent="0.25">
      <c r="A168">
        <v>4</v>
      </c>
      <c r="B168" t="s">
        <v>253</v>
      </c>
      <c r="C168" t="s">
        <v>232</v>
      </c>
      <c r="D168" s="10">
        <v>543.45600000000002</v>
      </c>
      <c r="E168" s="12">
        <v>56.220061989292759</v>
      </c>
      <c r="F168" s="6">
        <f>Tabela110431067323245823232423245232342324235235810679356[[#This Row],[PRICE IN EUR NET]]+G168*E168</f>
        <v>64.315750915750911</v>
      </c>
      <c r="G168" s="9">
        <v>0.14399999999999999</v>
      </c>
    </row>
    <row r="169" spans="1:7" x14ac:dyDescent="0.25">
      <c r="A169">
        <v>4</v>
      </c>
      <c r="B169" t="s">
        <v>254</v>
      </c>
      <c r="C169" t="s">
        <v>233</v>
      </c>
      <c r="D169" s="10">
        <v>827.97120000000007</v>
      </c>
      <c r="E169" s="12">
        <v>78.500986193293883</v>
      </c>
      <c r="F169" s="6">
        <f>Tabela110431067323245823232423245232342324235235810679356[[#This Row],[PRICE IN EUR NET]]+G169*E169</f>
        <v>89.805128205128199</v>
      </c>
      <c r="G169" s="9">
        <v>0.14399999999999999</v>
      </c>
    </row>
    <row r="170" spans="1:7" x14ac:dyDescent="0.25">
      <c r="A170">
        <v>4</v>
      </c>
      <c r="B170" t="s">
        <v>255</v>
      </c>
      <c r="C170" t="s">
        <v>234</v>
      </c>
      <c r="D170" s="10">
        <v>1253.1456000000001</v>
      </c>
      <c r="E170" s="12">
        <v>109.78914248145017</v>
      </c>
      <c r="F170" s="6">
        <f>Tabela110431067323245823232423245232342324235235810679356[[#This Row],[PRICE IN EUR NET]]+G170*E170</f>
        <v>125.598778998779</v>
      </c>
      <c r="G170" s="9">
        <v>0.14399999999999999</v>
      </c>
    </row>
    <row r="171" spans="1:7" x14ac:dyDescent="0.25">
      <c r="A171">
        <v>4</v>
      </c>
      <c r="B171" t="s">
        <v>256</v>
      </c>
      <c r="C171" t="s">
        <v>235</v>
      </c>
      <c r="D171" s="10">
        <v>607.39200000000005</v>
      </c>
      <c r="E171" s="12">
        <v>57.279045740584202</v>
      </c>
      <c r="F171" s="6">
        <f>Tabela110431067323245823232423245232342324235235810679356[[#This Row],[PRICE IN EUR NET]]+G171*E171</f>
        <v>65.527228327228329</v>
      </c>
      <c r="G171" s="9">
        <v>0.14399999999999999</v>
      </c>
    </row>
    <row r="172" spans="1:7" x14ac:dyDescent="0.25">
      <c r="A172">
        <v>4</v>
      </c>
      <c r="B172" t="s">
        <v>257</v>
      </c>
      <c r="C172" t="s">
        <v>236</v>
      </c>
      <c r="D172" s="10">
        <v>4249.3463999999994</v>
      </c>
      <c r="E172" s="12">
        <v>320.00093923170846</v>
      </c>
      <c r="F172" s="6">
        <f>Tabela110431067323245823232423245232342324235235810679356[[#This Row],[PRICE IN EUR NET]]+G172*E172</f>
        <v>320.00093923170846</v>
      </c>
      <c r="G172" s="9">
        <v>0</v>
      </c>
    </row>
    <row r="173" spans="1:7" x14ac:dyDescent="0.25">
      <c r="A173">
        <v>4</v>
      </c>
      <c r="B173" t="s">
        <v>258</v>
      </c>
      <c r="C173" t="s">
        <v>237</v>
      </c>
      <c r="D173" s="10">
        <v>310.08960000000002</v>
      </c>
      <c r="E173" s="12">
        <v>38.189161266084341</v>
      </c>
      <c r="F173" s="6">
        <f>Tabela110431067323245823232423245232342324235235810679356[[#This Row],[PRICE IN EUR NET]]+G173*E173</f>
        <v>43.688400488400482</v>
      </c>
      <c r="G173" s="9">
        <v>0.14399999999999999</v>
      </c>
    </row>
    <row r="174" spans="1:7" x14ac:dyDescent="0.25">
      <c r="A174" s="2" t="s">
        <v>5</v>
      </c>
      <c r="B174" s="2" t="s">
        <v>6</v>
      </c>
      <c r="C174" s="2" t="s">
        <v>7</v>
      </c>
    </row>
    <row r="175" spans="1:7" x14ac:dyDescent="0.25">
      <c r="A175" s="4">
        <f>SUM(Tabela110431067323245823232423245232342324235235810679356[WITH FUEL ADD])</f>
        <v>1546.2494975110358</v>
      </c>
      <c r="B175" s="3">
        <v>4.2587999999999999</v>
      </c>
      <c r="C175" s="5">
        <f>A175*B175</f>
        <v>6585.1673599999995</v>
      </c>
    </row>
    <row r="178" spans="1:7" x14ac:dyDescent="0.25">
      <c r="A178" s="1" t="s">
        <v>273</v>
      </c>
    </row>
    <row r="180" spans="1:7" x14ac:dyDescent="0.25">
      <c r="A180" t="s">
        <v>0</v>
      </c>
      <c r="B180" t="s">
        <v>9</v>
      </c>
      <c r="C180" t="s">
        <v>1</v>
      </c>
      <c r="D180" t="s">
        <v>2</v>
      </c>
      <c r="E180" s="7" t="s">
        <v>3</v>
      </c>
      <c r="F180" t="s">
        <v>8</v>
      </c>
      <c r="G180" t="s">
        <v>4</v>
      </c>
    </row>
    <row r="181" spans="1:7" x14ac:dyDescent="0.25">
      <c r="A181">
        <v>4</v>
      </c>
      <c r="B181" s="15" t="s">
        <v>259</v>
      </c>
      <c r="C181" t="s">
        <v>274</v>
      </c>
      <c r="D181" s="7">
        <v>2354.4432000000002</v>
      </c>
      <c r="E181" s="11">
        <v>194.1300626157923</v>
      </c>
      <c r="F181" s="6">
        <f>Tabela1104310673232458232324232452323423242352358106793510[[#This Row],[PRICE IN EUR NET]]+G181*E181</f>
        <v>222.08479163246639</v>
      </c>
      <c r="G181" s="9">
        <v>0.14399999999999999</v>
      </c>
    </row>
    <row r="182" spans="1:7" x14ac:dyDescent="0.25">
      <c r="A182">
        <v>4</v>
      </c>
      <c r="B182" t="s">
        <v>260</v>
      </c>
      <c r="C182" t="s">
        <v>275</v>
      </c>
      <c r="D182" s="7">
        <v>379.22039999999998</v>
      </c>
      <c r="E182" s="11">
        <v>38.190942989141902</v>
      </c>
      <c r="F182" s="6">
        <f>Tabela1104310673232458232324232452323423242352358106793510[[#This Row],[PRICE IN EUR NET]]+G182*E182</f>
        <v>43.690438779578336</v>
      </c>
      <c r="G182" s="9">
        <v>0.14399999999999999</v>
      </c>
    </row>
    <row r="183" spans="1:7" x14ac:dyDescent="0.25">
      <c r="A183">
        <v>4</v>
      </c>
      <c r="B183" t="s">
        <v>261</v>
      </c>
      <c r="C183" t="s">
        <v>276</v>
      </c>
      <c r="D183" s="7">
        <v>392.67360000000002</v>
      </c>
      <c r="E183" s="11">
        <v>38.197978471424214</v>
      </c>
      <c r="F183" s="6">
        <f>Tabela1104310673232458232324232452323423242352358106793510[[#This Row],[PRICE IN EUR NET]]+G183*E183</f>
        <v>43.698487371309298</v>
      </c>
      <c r="G183" s="9">
        <v>0.14399999999999999</v>
      </c>
    </row>
    <row r="184" spans="1:7" x14ac:dyDescent="0.25">
      <c r="A184">
        <v>4</v>
      </c>
      <c r="B184" t="s">
        <v>262</v>
      </c>
      <c r="C184" t="s">
        <v>277</v>
      </c>
      <c r="D184" s="7">
        <v>59.007599999999996</v>
      </c>
      <c r="E184" s="11">
        <v>22.279027227316433</v>
      </c>
      <c r="F184" s="6">
        <f>Tabela1104310673232458232324232452323423242352358106793510[[#This Row],[PRICE IN EUR NET]]+G184*E184</f>
        <v>25.48720714805</v>
      </c>
      <c r="G184" s="9">
        <v>0.14399999999999999</v>
      </c>
    </row>
    <row r="185" spans="1:7" x14ac:dyDescent="0.25">
      <c r="A185">
        <v>4</v>
      </c>
      <c r="B185" t="s">
        <v>263</v>
      </c>
      <c r="C185" t="s">
        <v>278</v>
      </c>
      <c r="D185" s="7">
        <v>436.89600000000002</v>
      </c>
      <c r="E185" s="17">
        <v>47.74</v>
      </c>
      <c r="F185" s="6">
        <f>Tabela1104310673232458232324232452323423242352358106793510[[#This Row],[PRICE IN EUR NET]]+G185*E185</f>
        <v>54.614560000000004</v>
      </c>
      <c r="G185" s="9">
        <v>0.14399999999999999</v>
      </c>
    </row>
    <row r="186" spans="1:7" x14ac:dyDescent="0.25">
      <c r="A186">
        <v>4</v>
      </c>
      <c r="B186" t="s">
        <v>264</v>
      </c>
      <c r="C186" t="s">
        <v>279</v>
      </c>
      <c r="D186" s="7">
        <v>719.28000000000009</v>
      </c>
      <c r="E186" s="12">
        <v>72.66011585094158</v>
      </c>
      <c r="F186" s="6">
        <f>Tabela1104310673232458232324232452323423242352358106793510[[#This Row],[PRICE IN EUR NET]]+G186*E186</f>
        <v>83.123172533477174</v>
      </c>
      <c r="G186" s="9">
        <v>0.14399999999999999</v>
      </c>
    </row>
    <row r="187" spans="1:7" x14ac:dyDescent="0.25">
      <c r="A187">
        <v>4</v>
      </c>
      <c r="B187" t="s">
        <v>265</v>
      </c>
      <c r="C187" t="s">
        <v>280</v>
      </c>
      <c r="D187" s="10">
        <v>19.780200000000001</v>
      </c>
      <c r="E187" s="12">
        <v>19.08960859266903</v>
      </c>
      <c r="F187" s="6">
        <f>Tabela1104310673232458232324232452323423242352358106793510[[#This Row],[PRICE IN EUR NET]]+G187*E187</f>
        <v>21.838512230013372</v>
      </c>
      <c r="G187" s="9">
        <v>0.14399999999999999</v>
      </c>
    </row>
    <row r="188" spans="1:7" x14ac:dyDescent="0.25">
      <c r="A188">
        <v>4</v>
      </c>
      <c r="B188" t="s">
        <v>266</v>
      </c>
      <c r="C188" t="s">
        <v>281</v>
      </c>
      <c r="D188" s="10">
        <v>207.792</v>
      </c>
      <c r="E188" s="12">
        <v>28.639103210525082</v>
      </c>
      <c r="F188" s="6">
        <f>Tabela1104310673232458232324232452323423242352358106793510[[#This Row],[PRICE IN EUR NET]]+G188*E188</f>
        <v>32.763134072840693</v>
      </c>
      <c r="G188" s="9">
        <v>0.14399999999999999</v>
      </c>
    </row>
    <row r="189" spans="1:7" x14ac:dyDescent="0.25">
      <c r="A189">
        <v>4</v>
      </c>
      <c r="B189" t="s">
        <v>267</v>
      </c>
      <c r="C189" t="s">
        <v>282</v>
      </c>
      <c r="D189" s="10">
        <v>220.57919999999999</v>
      </c>
      <c r="E189" s="12">
        <v>28.639103210525082</v>
      </c>
      <c r="F189" s="6">
        <f>Tabela1104310673232458232324232452323423242352358106793510[[#This Row],[PRICE IN EUR NET]]+G189*E189</f>
        <v>32.763134072840693</v>
      </c>
      <c r="G189" s="9">
        <v>0.14399999999999999</v>
      </c>
    </row>
    <row r="190" spans="1:7" x14ac:dyDescent="0.25">
      <c r="A190">
        <v>4</v>
      </c>
      <c r="B190" t="s">
        <v>268</v>
      </c>
      <c r="C190" t="s">
        <v>283</v>
      </c>
      <c r="D190" s="10">
        <v>1064.5344</v>
      </c>
      <c r="E190" s="12">
        <v>93.879130414389905</v>
      </c>
      <c r="F190" s="6">
        <f>Tabela1104310673232458232324232452323423242352358106793510[[#This Row],[PRICE IN EUR NET]]+G190*E190</f>
        <v>107.39772519406205</v>
      </c>
      <c r="G190" s="9">
        <v>0.14399999999999999</v>
      </c>
    </row>
    <row r="191" spans="1:7" x14ac:dyDescent="0.25">
      <c r="A191">
        <v>4</v>
      </c>
      <c r="B191" t="s">
        <v>269</v>
      </c>
      <c r="C191" t="s">
        <v>284</v>
      </c>
      <c r="D191" s="10">
        <v>129.47039999999998</v>
      </c>
      <c r="E191" s="12">
        <v>28.639103210525082</v>
      </c>
      <c r="F191" s="6">
        <f>Tabela1104310673232458232324232452323423242352358106793510[[#This Row],[PRICE IN EUR NET]]+G191*E191</f>
        <v>32.763134072840693</v>
      </c>
      <c r="G191" s="9">
        <v>0.14399999999999999</v>
      </c>
    </row>
    <row r="192" spans="1:7" x14ac:dyDescent="0.25">
      <c r="A192">
        <v>4</v>
      </c>
      <c r="B192" t="s">
        <v>270</v>
      </c>
      <c r="C192" t="s">
        <v>285</v>
      </c>
      <c r="D192" s="10">
        <v>139.0608</v>
      </c>
      <c r="E192" s="12">
        <v>28.639103210525082</v>
      </c>
      <c r="F192" s="6">
        <f>Tabela1104310673232458232324232452323423242352358106793510[[#This Row],[PRICE IN EUR NET]]+G192*E192</f>
        <v>32.763134072840693</v>
      </c>
      <c r="G192" s="9">
        <v>0.14399999999999999</v>
      </c>
    </row>
    <row r="193" spans="1:7" x14ac:dyDescent="0.25">
      <c r="A193">
        <v>4</v>
      </c>
      <c r="B193" t="s">
        <v>271</v>
      </c>
      <c r="C193" t="s">
        <v>286</v>
      </c>
      <c r="D193" s="10">
        <v>108.69120000000001</v>
      </c>
      <c r="E193" s="12">
        <v>28.646138692807394</v>
      </c>
      <c r="F193" s="6">
        <f>Tabela1104310673232458232324232452323423242352358106793510[[#This Row],[PRICE IN EUR NET]]+G193*E193</f>
        <v>32.771182664571661</v>
      </c>
      <c r="G193" s="9">
        <v>0.14399999999999999</v>
      </c>
    </row>
    <row r="194" spans="1:7" x14ac:dyDescent="0.25">
      <c r="A194">
        <v>4</v>
      </c>
      <c r="B194" t="s">
        <v>272</v>
      </c>
      <c r="C194" t="s">
        <v>287</v>
      </c>
      <c r="D194" s="10">
        <v>74.591999999999999</v>
      </c>
      <c r="E194" s="12">
        <v>9.5494946178560536</v>
      </c>
      <c r="F194" s="6">
        <f>Tabela1104310673232458232324232452323423242352358106793510[[#This Row],[PRICE IN EUR NET]]+G194*E194</f>
        <v>10.924621842827325</v>
      </c>
      <c r="G194" s="9">
        <v>0.14399999999999999</v>
      </c>
    </row>
    <row r="195" spans="1:7" x14ac:dyDescent="0.25">
      <c r="A195" s="2" t="s">
        <v>5</v>
      </c>
      <c r="B195" s="2" t="s">
        <v>6</v>
      </c>
      <c r="C195" s="2" t="s">
        <v>7</v>
      </c>
    </row>
    <row r="196" spans="1:7" x14ac:dyDescent="0.25">
      <c r="A196" s="4">
        <f>SUM(Tabela1104310673232458232324232452323423242352358106793510[WITH FUEL ADD])</f>
        <v>776.68323568771848</v>
      </c>
      <c r="B196" s="3">
        <v>4.2641</v>
      </c>
      <c r="C196" s="5">
        <f>A196*B196</f>
        <v>3311.8549852960005</v>
      </c>
    </row>
    <row r="198" spans="1:7" x14ac:dyDescent="0.25">
      <c r="A198" s="1" t="s">
        <v>309</v>
      </c>
    </row>
    <row r="200" spans="1:7" x14ac:dyDescent="0.25">
      <c r="A200" t="s">
        <v>0</v>
      </c>
      <c r="B200" t="s">
        <v>9</v>
      </c>
      <c r="C200" t="s">
        <v>1</v>
      </c>
      <c r="D200" t="s">
        <v>2</v>
      </c>
      <c r="E200" s="7" t="s">
        <v>3</v>
      </c>
      <c r="F200" t="s">
        <v>8</v>
      </c>
      <c r="G200" t="s">
        <v>4</v>
      </c>
    </row>
    <row r="201" spans="1:7" x14ac:dyDescent="0.25">
      <c r="A201">
        <v>4</v>
      </c>
      <c r="B201" t="s">
        <v>310</v>
      </c>
      <c r="C201" t="s">
        <v>288</v>
      </c>
      <c r="D201" s="7">
        <v>527.47199999999998</v>
      </c>
      <c r="E201" s="11">
        <v>62.060071748458348</v>
      </c>
      <c r="F201" s="6">
        <f>Tabela1104310673232458232324232452323423242352358106793511[[#This Row],[PRICE IN EUR NET]]+G201*E201</f>
        <v>70.996722080236353</v>
      </c>
      <c r="G201" s="9">
        <v>0.14399999999999999</v>
      </c>
    </row>
    <row r="202" spans="1:7" x14ac:dyDescent="0.25">
      <c r="A202">
        <v>4</v>
      </c>
      <c r="B202" t="s">
        <v>311</v>
      </c>
      <c r="C202" t="s">
        <v>289</v>
      </c>
      <c r="D202" s="7">
        <v>1272.3264000000001</v>
      </c>
      <c r="E202" s="17">
        <v>128.88999999999999</v>
      </c>
      <c r="F202" s="6">
        <f>Tabela1104310673232458232324232452323423242352358106793511[[#This Row],[PRICE IN EUR NET]]+G202*E202</f>
        <v>147.45015999999998</v>
      </c>
      <c r="G202" s="9">
        <v>0.14399999999999999</v>
      </c>
    </row>
    <row r="203" spans="1:7" x14ac:dyDescent="0.25">
      <c r="A203">
        <v>4</v>
      </c>
      <c r="B203" t="s">
        <v>312</v>
      </c>
      <c r="C203" t="s">
        <v>290</v>
      </c>
      <c r="D203" s="7">
        <v>511.488</v>
      </c>
      <c r="E203" s="11">
        <v>53.039930596262515</v>
      </c>
      <c r="F203" s="6">
        <f>Tabela1104310673232458232324232452323423242352358106793511[[#This Row],[PRICE IN EUR NET]]+G203*E203</f>
        <v>60.677680602124319</v>
      </c>
      <c r="G203" s="9">
        <v>0.14399999999999999</v>
      </c>
    </row>
    <row r="204" spans="1:7" x14ac:dyDescent="0.25">
      <c r="A204">
        <v>4</v>
      </c>
      <c r="B204" t="s">
        <v>313</v>
      </c>
      <c r="C204" t="s">
        <v>291</v>
      </c>
      <c r="D204" s="7">
        <v>287.71199999999999</v>
      </c>
      <c r="E204" s="11">
        <v>28.640765316889027</v>
      </c>
      <c r="F204" s="6">
        <f>Tabela1104310673232458232324232452323423242352358106793511[[#This Row],[PRICE IN EUR NET]]+G204*E204</f>
        <v>32.765035522521046</v>
      </c>
      <c r="G204" s="9">
        <v>0.14399999999999999</v>
      </c>
    </row>
    <row r="205" spans="1:7" x14ac:dyDescent="0.25">
      <c r="A205">
        <v>4</v>
      </c>
      <c r="B205" t="s">
        <v>314</v>
      </c>
      <c r="C205" t="s">
        <v>292</v>
      </c>
      <c r="D205" s="7">
        <v>204.59519999999998</v>
      </c>
      <c r="E205" s="12">
        <v>42.959975614903044</v>
      </c>
      <c r="F205" s="6">
        <f>Tabela1104310673232458232324232452323423242352358106793511[[#This Row],[PRICE IN EUR NET]]+G205*E205</f>
        <v>49.146212103449081</v>
      </c>
      <c r="G205" s="9">
        <v>0.14399999999999999</v>
      </c>
    </row>
    <row r="206" spans="1:7" x14ac:dyDescent="0.25">
      <c r="A206">
        <v>4</v>
      </c>
      <c r="B206" t="s">
        <v>315</v>
      </c>
      <c r="C206" t="s">
        <v>293</v>
      </c>
      <c r="D206" s="7">
        <v>354.84480000000002</v>
      </c>
      <c r="E206" s="12">
        <v>47.740861450444328</v>
      </c>
      <c r="F206" s="6">
        <f>Tabela1104310673232458232324232452323423242352358106793511[[#This Row],[PRICE IN EUR NET]]+G206*E206</f>
        <v>54.615545499308311</v>
      </c>
      <c r="G206" s="9">
        <v>0.14399999999999999</v>
      </c>
    </row>
    <row r="207" spans="1:7" x14ac:dyDescent="0.25">
      <c r="A207">
        <v>4</v>
      </c>
      <c r="B207" t="s">
        <v>316</v>
      </c>
      <c r="C207" t="s">
        <v>294</v>
      </c>
      <c r="D207" s="10">
        <v>1070.9280000000001</v>
      </c>
      <c r="E207" s="12">
        <v>114.57009543013905</v>
      </c>
      <c r="F207" s="6">
        <f>Tabela1104310673232458232324232452323423242352358106793511[[#This Row],[PRICE IN EUR NET]]+G207*E207</f>
        <v>131.06818917207906</v>
      </c>
      <c r="G207" s="9">
        <v>0.14399999999999999</v>
      </c>
    </row>
    <row r="208" spans="1:7" x14ac:dyDescent="0.25">
      <c r="A208">
        <v>4</v>
      </c>
      <c r="B208" t="s">
        <v>317</v>
      </c>
      <c r="C208" t="s">
        <v>295</v>
      </c>
      <c r="D208" s="10">
        <v>562.63679999999999</v>
      </c>
      <c r="E208" s="12">
        <v>62.060071748458348</v>
      </c>
      <c r="F208" s="6">
        <f>Tabela1104310673232458232324232452323423242352358106793511[[#This Row],[PRICE IN EUR NET]]+G208*E208</f>
        <v>70.996722080236353</v>
      </c>
      <c r="G208" s="9">
        <v>0.14399999999999999</v>
      </c>
    </row>
    <row r="209" spans="1:7" x14ac:dyDescent="0.25">
      <c r="A209">
        <v>4</v>
      </c>
      <c r="B209" t="s">
        <v>318</v>
      </c>
      <c r="C209" t="s">
        <v>296</v>
      </c>
      <c r="D209" s="10">
        <v>209.3904</v>
      </c>
      <c r="E209" s="12">
        <v>42.959975614903044</v>
      </c>
      <c r="F209" s="6">
        <f>Tabela1104310673232458232324232452323423242352358106793511[[#This Row],[PRICE IN EUR NET]]+G209*E209</f>
        <v>49.146212103449081</v>
      </c>
      <c r="G209" s="9">
        <v>0.14399999999999999</v>
      </c>
    </row>
    <row r="210" spans="1:7" x14ac:dyDescent="0.25">
      <c r="A210">
        <v>4</v>
      </c>
      <c r="B210" t="s">
        <v>319</v>
      </c>
      <c r="C210" t="s">
        <v>297</v>
      </c>
      <c r="D210" s="10">
        <v>533.86559999999997</v>
      </c>
      <c r="E210" s="12">
        <v>56.219372083753434</v>
      </c>
      <c r="F210" s="6">
        <f>Tabela1104310673232458232324232452323423242352358106793511[[#This Row],[PRICE IN EUR NET]]+G210*E210</f>
        <v>64.314961663813932</v>
      </c>
      <c r="G210" s="9">
        <v>0.14399999999999999</v>
      </c>
    </row>
    <row r="211" spans="1:7" x14ac:dyDescent="0.25">
      <c r="A211">
        <v>4</v>
      </c>
      <c r="B211" t="s">
        <v>320</v>
      </c>
      <c r="C211" t="s">
        <v>298</v>
      </c>
      <c r="D211" s="10">
        <v>255.744</v>
      </c>
      <c r="E211" s="12">
        <v>42.959975614903044</v>
      </c>
      <c r="F211" s="6">
        <f>Tabela1104310673232458232324232452323423242352358106793511[[#This Row],[PRICE IN EUR NET]]+G211*E211</f>
        <v>49.146212103449081</v>
      </c>
      <c r="G211" s="9">
        <v>0.14399999999999999</v>
      </c>
    </row>
    <row r="212" spans="1:7" x14ac:dyDescent="0.25">
      <c r="A212">
        <v>4</v>
      </c>
      <c r="B212" t="s">
        <v>321</v>
      </c>
      <c r="C212" t="s">
        <v>299</v>
      </c>
      <c r="D212" s="10">
        <v>390.00960000000003</v>
      </c>
      <c r="E212" s="12">
        <v>47.740861450444328</v>
      </c>
      <c r="F212" s="6">
        <f>Tabela1104310673232458232324232452323423242352358106793511[[#This Row],[PRICE IN EUR NET]]+G212*E212</f>
        <v>54.615545499308311</v>
      </c>
      <c r="G212" s="9">
        <v>0.14399999999999999</v>
      </c>
    </row>
    <row r="213" spans="1:7" x14ac:dyDescent="0.25">
      <c r="A213">
        <v>4</v>
      </c>
      <c r="B213" t="s">
        <v>322</v>
      </c>
      <c r="C213" t="s">
        <v>300</v>
      </c>
      <c r="D213" s="10">
        <v>296.23679999999996</v>
      </c>
      <c r="E213" s="12">
        <v>28.640765316889027</v>
      </c>
      <c r="F213" s="6">
        <f>Tabela1104310673232458232324232452323423242352358106793511[[#This Row],[PRICE IN EUR NET]]+G213*E213</f>
        <v>32.765035522521046</v>
      </c>
      <c r="G213" s="9">
        <v>0.14399999999999999</v>
      </c>
    </row>
    <row r="214" spans="1:7" x14ac:dyDescent="0.25">
      <c r="A214">
        <v>4</v>
      </c>
      <c r="B214" t="s">
        <v>323</v>
      </c>
      <c r="C214" t="s">
        <v>301</v>
      </c>
      <c r="D214" s="10">
        <v>255.744</v>
      </c>
      <c r="E214" s="12">
        <v>28.640765316889027</v>
      </c>
      <c r="F214" s="6">
        <f>Tabela1104310673232458232324232452323423242352358106793511[[#This Row],[PRICE IN EUR NET]]+G214*E214</f>
        <v>32.765035522521046</v>
      </c>
      <c r="G214" s="9">
        <v>0.14399999999999999</v>
      </c>
    </row>
    <row r="215" spans="1:7" x14ac:dyDescent="0.25">
      <c r="A215">
        <v>4</v>
      </c>
      <c r="B215" t="s">
        <v>324</v>
      </c>
      <c r="C215" t="s">
        <v>302</v>
      </c>
      <c r="D215" s="10">
        <v>517.88159999999993</v>
      </c>
      <c r="E215" s="12">
        <v>56.219372083753434</v>
      </c>
      <c r="F215" s="6">
        <f>Tabela1104310673232458232324232452323423242352358106793511[[#This Row],[PRICE IN EUR NET]]+G215*E215</f>
        <v>64.314961663813932</v>
      </c>
      <c r="G215" s="9">
        <v>0.14399999999999999</v>
      </c>
    </row>
    <row r="216" spans="1:7" x14ac:dyDescent="0.25">
      <c r="A216">
        <v>4</v>
      </c>
      <c r="B216" t="s">
        <v>325</v>
      </c>
      <c r="C216" t="s">
        <v>303</v>
      </c>
      <c r="D216" s="10">
        <v>281.3184</v>
      </c>
      <c r="E216" s="12">
        <v>42.959975614903044</v>
      </c>
      <c r="F216" s="6">
        <f>Tabela1104310673232458232324232452323423242352358106793511[[#This Row],[PRICE IN EUR NET]]+G216*E216</f>
        <v>49.146212103449081</v>
      </c>
      <c r="G216" s="9">
        <v>0.14399999999999999</v>
      </c>
    </row>
    <row r="217" spans="1:7" x14ac:dyDescent="0.25">
      <c r="A217">
        <v>4</v>
      </c>
      <c r="B217" t="s">
        <v>326</v>
      </c>
      <c r="C217" t="s">
        <v>304</v>
      </c>
      <c r="D217" s="10">
        <v>841.95719999999994</v>
      </c>
      <c r="E217" s="12">
        <v>92.820464723674647</v>
      </c>
      <c r="F217" s="6">
        <f>Tabela1104310673232458232324232452323423242352358106793511[[#This Row],[PRICE IN EUR NET]]+G217*E217</f>
        <v>106.18661164388379</v>
      </c>
      <c r="G217" s="9">
        <v>0.14399999999999999</v>
      </c>
    </row>
    <row r="218" spans="1:7" x14ac:dyDescent="0.25">
      <c r="A218">
        <v>4</v>
      </c>
      <c r="B218" t="s">
        <v>327</v>
      </c>
      <c r="C218" t="s">
        <v>305</v>
      </c>
      <c r="D218" s="10">
        <v>190.20960000000002</v>
      </c>
      <c r="E218" s="12">
        <v>28.640765316889027</v>
      </c>
      <c r="F218" s="6">
        <f>Tabela1104310673232458232324232452323423242352358106793511[[#This Row],[PRICE IN EUR NET]]+G218*E218</f>
        <v>32.765035522521046</v>
      </c>
      <c r="G218" s="9">
        <v>0.14399999999999999</v>
      </c>
    </row>
    <row r="219" spans="1:7" x14ac:dyDescent="0.25">
      <c r="A219">
        <v>4</v>
      </c>
      <c r="B219" t="s">
        <v>328</v>
      </c>
      <c r="C219" t="s">
        <v>306</v>
      </c>
      <c r="D219" s="10">
        <v>2773.1241</v>
      </c>
      <c r="E219" s="12">
        <v>220.00046894417218</v>
      </c>
      <c r="F219" s="6">
        <f>Tabela1104310673232458232324232452323423242352358106793511[[#This Row],[PRICE IN EUR NET]]+G219*E219</f>
        <v>220.00046894417218</v>
      </c>
      <c r="G219" s="9">
        <v>0</v>
      </c>
    </row>
    <row r="220" spans="1:7" x14ac:dyDescent="0.25">
      <c r="A220">
        <v>4</v>
      </c>
      <c r="B220" t="s">
        <v>329</v>
      </c>
      <c r="C220" t="s">
        <v>307</v>
      </c>
      <c r="D220" s="10">
        <v>540.25920000000008</v>
      </c>
      <c r="E220" s="17">
        <v>56.22</v>
      </c>
      <c r="F220" s="6">
        <f>Tabela1104310673232458232324232452323423242352358106793511[[#This Row],[PRICE IN EUR NET]]+G220*E220</f>
        <v>64.31568</v>
      </c>
      <c r="G220" s="9">
        <v>0.14399999999999999</v>
      </c>
    </row>
    <row r="221" spans="1:7" x14ac:dyDescent="0.25">
      <c r="A221">
        <v>4</v>
      </c>
      <c r="B221" t="s">
        <v>330</v>
      </c>
      <c r="C221" t="s">
        <v>308</v>
      </c>
      <c r="D221" s="10">
        <v>383.61599999999999</v>
      </c>
      <c r="E221" s="12">
        <v>38.190813383666672</v>
      </c>
      <c r="F221" s="6">
        <f>Tabela1104310673232458232324232452323423242352358106793511[[#This Row],[PRICE IN EUR NET]]+G221*E221</f>
        <v>43.690290510914672</v>
      </c>
      <c r="G221" s="9">
        <v>0.14399999999999999</v>
      </c>
    </row>
    <row r="222" spans="1:7" x14ac:dyDescent="0.25">
      <c r="A222" s="2" t="s">
        <v>5</v>
      </c>
      <c r="B222" s="2" t="s">
        <v>6</v>
      </c>
      <c r="C222" s="2" t="s">
        <v>7</v>
      </c>
    </row>
    <row r="223" spans="1:7" x14ac:dyDescent="0.25">
      <c r="A223" s="4">
        <f>SUM(Tabela1104310673232458232324232452323423242352358106793511[WITH FUEL ADD])</f>
        <v>1480.8885298637717</v>
      </c>
      <c r="B223" s="3">
        <v>4.2648999999999999</v>
      </c>
      <c r="C223" s="5">
        <f>A223*B223</f>
        <v>6315.841491016</v>
      </c>
    </row>
    <row r="226" spans="1:7" x14ac:dyDescent="0.25">
      <c r="A226" s="1" t="s">
        <v>341</v>
      </c>
    </row>
    <row r="228" spans="1:7" x14ac:dyDescent="0.25">
      <c r="A228" t="s">
        <v>0</v>
      </c>
      <c r="B228" t="s">
        <v>9</v>
      </c>
      <c r="C228" t="s">
        <v>1</v>
      </c>
      <c r="D228" t="s">
        <v>2</v>
      </c>
      <c r="E228" s="7" t="s">
        <v>3</v>
      </c>
      <c r="F228" t="s">
        <v>8</v>
      </c>
      <c r="G228" t="s">
        <v>4</v>
      </c>
    </row>
    <row r="229" spans="1:7" x14ac:dyDescent="0.25">
      <c r="A229">
        <v>4</v>
      </c>
      <c r="B229" t="s">
        <v>331</v>
      </c>
      <c r="C229" t="s">
        <v>342</v>
      </c>
      <c r="D229" s="7">
        <v>859.14</v>
      </c>
      <c r="E229" s="17">
        <v>150</v>
      </c>
      <c r="F229" s="6">
        <f>Tabela110431067323245823232423245232342324235235810679351113[[#This Row],[PRICE IN EUR NET]]+G229*E229</f>
        <v>150</v>
      </c>
      <c r="G229" s="9">
        <v>0</v>
      </c>
    </row>
    <row r="230" spans="1:7" x14ac:dyDescent="0.25">
      <c r="A230">
        <v>4</v>
      </c>
      <c r="B230" t="s">
        <v>332</v>
      </c>
      <c r="C230" t="s">
        <v>343</v>
      </c>
      <c r="D230" s="7">
        <v>143.85599999999999</v>
      </c>
      <c r="E230" s="11">
        <v>28.641072516758072</v>
      </c>
      <c r="F230" s="6">
        <f>Tabela110431067323245823232423245232342324235235810679351113[[#This Row],[PRICE IN EUR NET]]+G230*E230</f>
        <v>32.765386959171238</v>
      </c>
      <c r="G230" s="9">
        <v>0.14399999999999999</v>
      </c>
    </row>
    <row r="231" spans="1:7" x14ac:dyDescent="0.25">
      <c r="A231">
        <v>4</v>
      </c>
      <c r="B231" t="s">
        <v>333</v>
      </c>
      <c r="C231" t="s">
        <v>344</v>
      </c>
      <c r="D231" s="7">
        <v>351.64800000000002</v>
      </c>
      <c r="E231" s="11">
        <v>38.189659213425209</v>
      </c>
      <c r="F231" s="6">
        <f>Tabela110431067323245823232423245232342324235235810679351113[[#This Row],[PRICE IN EUR NET]]+G231*E231</f>
        <v>43.688970140158439</v>
      </c>
      <c r="G231" s="9">
        <v>0.14399999999999999</v>
      </c>
    </row>
    <row r="232" spans="1:7" x14ac:dyDescent="0.25">
      <c r="A232">
        <v>4</v>
      </c>
      <c r="B232" t="s">
        <v>334</v>
      </c>
      <c r="C232" t="s">
        <v>345</v>
      </c>
      <c r="D232" s="7">
        <v>36.8964</v>
      </c>
      <c r="E232" s="11">
        <v>15.909623587868557</v>
      </c>
      <c r="F232" s="6">
        <f>Tabela110431067323245823232423245232342324235235810679351113[[#This Row],[PRICE IN EUR NET]]+G232*E232</f>
        <v>18.200609384521631</v>
      </c>
      <c r="G232" s="9">
        <v>0.14399999999999999</v>
      </c>
    </row>
    <row r="233" spans="1:7" x14ac:dyDescent="0.25">
      <c r="A233">
        <v>4</v>
      </c>
      <c r="B233" t="s">
        <v>335</v>
      </c>
      <c r="C233" t="s">
        <v>346</v>
      </c>
      <c r="D233" s="7">
        <v>591.40800000000002</v>
      </c>
      <c r="E233" s="12">
        <v>38.189659213425209</v>
      </c>
      <c r="F233" s="6">
        <f>Tabela110431067323245823232423245232342324235235810679351113[[#This Row],[PRICE IN EUR NET]]+G233*E233</f>
        <v>43.688970140158439</v>
      </c>
      <c r="G233" s="9">
        <v>0.14399999999999999</v>
      </c>
    </row>
    <row r="234" spans="1:7" x14ac:dyDescent="0.25">
      <c r="A234">
        <v>4</v>
      </c>
      <c r="B234" t="s">
        <v>336</v>
      </c>
      <c r="C234" t="s">
        <v>347</v>
      </c>
      <c r="D234" s="7">
        <v>137.4624</v>
      </c>
      <c r="E234" s="12">
        <v>28.641072516758072</v>
      </c>
      <c r="F234" s="6">
        <f>Tabela110431067323245823232423245232342324235235810679351113[[#This Row],[PRICE IN EUR NET]]+G234*E234</f>
        <v>32.765386959171238</v>
      </c>
      <c r="G234" s="9">
        <v>0.14399999999999999</v>
      </c>
    </row>
    <row r="235" spans="1:7" x14ac:dyDescent="0.25">
      <c r="A235">
        <v>4</v>
      </c>
      <c r="B235" t="s">
        <v>337</v>
      </c>
      <c r="C235" t="s">
        <v>348</v>
      </c>
      <c r="D235" s="10">
        <v>687.31200000000001</v>
      </c>
      <c r="E235" s="12">
        <v>57.279801246894472</v>
      </c>
      <c r="F235" s="6">
        <f>Tabela110431067323245823232423245232342324235235810679351113[[#This Row],[PRICE IN EUR NET]]+G235*E235</f>
        <v>65.528092626447275</v>
      </c>
      <c r="G235" s="9">
        <v>0.14399999999999999</v>
      </c>
    </row>
    <row r="236" spans="1:7" x14ac:dyDescent="0.25">
      <c r="A236">
        <v>4</v>
      </c>
      <c r="B236" t="s">
        <v>338</v>
      </c>
      <c r="C236" t="s">
        <v>349</v>
      </c>
      <c r="D236" s="10">
        <v>2232.4319999999998</v>
      </c>
      <c r="E236" s="12">
        <v>177.68012000187503</v>
      </c>
      <c r="F236" s="6">
        <f>Tabela110431067323245823232423245232342324235235810679351113[[#This Row],[PRICE IN EUR NET]]+G236*E236</f>
        <v>203.26605728214503</v>
      </c>
      <c r="G236" s="9">
        <v>0.14399999999999999</v>
      </c>
    </row>
    <row r="237" spans="1:7" x14ac:dyDescent="0.25">
      <c r="A237">
        <v>4</v>
      </c>
      <c r="B237" t="s">
        <v>339</v>
      </c>
      <c r="C237" t="s">
        <v>350</v>
      </c>
      <c r="D237" s="10">
        <v>1246.7520000000002</v>
      </c>
      <c r="E237" s="12">
        <v>128.88951389865466</v>
      </c>
      <c r="F237" s="6">
        <f>Tabela110431067323245823232423245232342324235235810679351113[[#This Row],[PRICE IN EUR NET]]+G237*E237</f>
        <v>147.44960390006094</v>
      </c>
      <c r="G237" s="9">
        <v>0.14399999999999999</v>
      </c>
    </row>
    <row r="238" spans="1:7" x14ac:dyDescent="0.25">
      <c r="A238">
        <v>4</v>
      </c>
      <c r="B238" t="s">
        <v>340</v>
      </c>
      <c r="C238" t="s">
        <v>351</v>
      </c>
      <c r="D238" s="10">
        <v>27.972000000000001</v>
      </c>
      <c r="E238" s="12">
        <v>9.5462429100454678</v>
      </c>
      <c r="F238" s="6">
        <f>Tabela110431067323245823232423245232342324235235810679351113[[#This Row],[PRICE IN EUR NET]]+G238*E238</f>
        <v>10.920901889092015</v>
      </c>
      <c r="G238" s="9">
        <v>0.14399999999999999</v>
      </c>
    </row>
    <row r="239" spans="1:7" x14ac:dyDescent="0.25">
      <c r="A239" s="2" t="s">
        <v>5</v>
      </c>
      <c r="B239" s="2" t="s">
        <v>6</v>
      </c>
      <c r="C239" s="2" t="s">
        <v>7</v>
      </c>
    </row>
    <row r="240" spans="1:7" x14ac:dyDescent="0.25">
      <c r="A240" s="4">
        <f>SUM(Tabela110431067323245823232423245232342324235235810679351113[WITH FUEL ADD])</f>
        <v>748.27397928092614</v>
      </c>
      <c r="B240" s="3">
        <v>4.2666000000000004</v>
      </c>
      <c r="C240" s="5">
        <f>A240*B240</f>
        <v>3192.5857599999999</v>
      </c>
    </row>
    <row r="249" spans="1:3" x14ac:dyDescent="0.25">
      <c r="A249" t="s">
        <v>10</v>
      </c>
      <c r="C249" t="s">
        <v>11</v>
      </c>
    </row>
    <row r="250" spans="1:3" x14ac:dyDescent="0.25">
      <c r="A250" s="13">
        <f>A240+A223+A196+A175+A147+A128+A103+A84+A61+A39+A13</f>
        <v>11480.139500062201</v>
      </c>
      <c r="C250" s="8">
        <f>C240+C223+C196+C175+C147+C128+C103+C84+C61+C39+C13</f>
        <v>49150.339900808001</v>
      </c>
    </row>
  </sheetData>
  <phoneticPr fontId="11" type="noConversion"/>
  <pageMargins left="0.7" right="0.7" top="0.75" bottom="0.75" header="0.3" footer="0.3"/>
  <pageSetup paperSize="9" scale="20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4C0AA6-12F0-40F8-9129-388928DF4C18}"/>
</file>

<file path=customXml/itemProps2.xml><?xml version="1.0" encoding="utf-8"?>
<ds:datastoreItem xmlns:ds="http://schemas.openxmlformats.org/officeDocument/2006/customXml" ds:itemID="{36D3383A-5143-44C8-A775-63DC2F603783}"/>
</file>

<file path=customXml/itemProps3.xml><?xml version="1.0" encoding="utf-8"?>
<ds:datastoreItem xmlns:ds="http://schemas.openxmlformats.org/officeDocument/2006/customXml" ds:itemID="{E056CDC9-950D-4DAE-BE65-5B21D9EE1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JOANNA JOŃCA</cp:lastModifiedBy>
  <cp:lastPrinted>2021-12-14T13:47:28Z</cp:lastPrinted>
  <dcterms:created xsi:type="dcterms:W3CDTF">2019-05-21T10:43:13Z</dcterms:created>
  <dcterms:modified xsi:type="dcterms:W3CDTF">2024-04-17T13:19:25Z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