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onca\Desktop\do wysłania\raporty dla klientów\action\"/>
    </mc:Choice>
  </mc:AlternateContent>
  <xr:revisionPtr revIDLastSave="0" documentId="13_ncr:1_{F98B2C8C-BE90-49EA-A25C-26BDEEC3DD93}" xr6:coauthVersionLast="47" xr6:coauthVersionMax="47" xr10:uidLastSave="{00000000-0000-0000-0000-000000000000}"/>
  <bookViews>
    <workbookView xWindow="-120" yWindow="-120" windowWidth="29040" windowHeight="15720" xr2:uid="{5D1465A8-0E5B-4E11-BE60-1C9967BD37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1" l="1"/>
  <c r="F100" i="1"/>
  <c r="F101" i="1"/>
  <c r="F102" i="1"/>
  <c r="F103" i="1"/>
  <c r="F104" i="1"/>
  <c r="F71" i="1"/>
  <c r="F38" i="1"/>
  <c r="F39" i="1"/>
  <c r="F40" i="1"/>
  <c r="F41" i="1"/>
  <c r="F42" i="1"/>
  <c r="F43" i="1"/>
  <c r="F44" i="1"/>
  <c r="F45" i="1"/>
  <c r="F46" i="1"/>
  <c r="F47" i="1"/>
  <c r="F4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8" i="1"/>
  <c r="F17" i="1"/>
  <c r="F16" i="1"/>
  <c r="F15" i="1"/>
  <c r="F12" i="1"/>
  <c r="F20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67" i="1"/>
  <c r="F68" i="1"/>
  <c r="F69" i="1"/>
  <c r="F70" i="1"/>
  <c r="F56" i="1"/>
  <c r="F57" i="1"/>
  <c r="F58" i="1"/>
  <c r="F59" i="1"/>
  <c r="F60" i="1"/>
  <c r="F61" i="1"/>
  <c r="F62" i="1"/>
  <c r="F63" i="1"/>
  <c r="F64" i="1"/>
  <c r="F65" i="1"/>
  <c r="F66" i="1"/>
  <c r="F11" i="1"/>
  <c r="F13" i="1"/>
  <c r="F14" i="1"/>
  <c r="F19" i="1"/>
  <c r="F10" i="1"/>
  <c r="F9" i="1"/>
  <c r="F8" i="1"/>
  <c r="A124" i="1" l="1"/>
  <c r="A22" i="1"/>
  <c r="F27" i="1"/>
  <c r="F28" i="1"/>
  <c r="F29" i="1"/>
  <c r="F30" i="1"/>
  <c r="F31" i="1"/>
  <c r="F32" i="1"/>
  <c r="F33" i="1"/>
  <c r="F34" i="1"/>
  <c r="F35" i="1"/>
  <c r="F36" i="1"/>
  <c r="F37" i="1"/>
  <c r="C124" i="1" l="1"/>
  <c r="C130" i="1" s="1"/>
  <c r="A130" i="1"/>
  <c r="C22" i="1"/>
  <c r="A50" i="1" l="1"/>
  <c r="A106" i="1"/>
  <c r="A73" i="1"/>
  <c r="C106" i="1" l="1"/>
  <c r="C50" i="1"/>
  <c r="C73" i="1"/>
</calcChain>
</file>

<file path=xl/sharedStrings.xml><?xml version="1.0" encoding="utf-8"?>
<sst xmlns="http://schemas.openxmlformats.org/spreadsheetml/2006/main" count="325" uniqueCount="201">
  <si>
    <t>MONTH</t>
  </si>
  <si>
    <t>CMR NUMBER</t>
  </si>
  <si>
    <t>Total Weight</t>
  </si>
  <si>
    <t>PRICE IN EUR NET</t>
  </si>
  <si>
    <t>FUEL ADD</t>
  </si>
  <si>
    <t>suma EUR</t>
  </si>
  <si>
    <t>kurs</t>
  </si>
  <si>
    <t>suma PLN</t>
  </si>
  <si>
    <t>WITH FUEL ADD</t>
  </si>
  <si>
    <t>ZLECENIE</t>
  </si>
  <si>
    <t>SUMA EUR</t>
  </si>
  <si>
    <t>SUMA PLN</t>
  </si>
  <si>
    <t>EE</t>
  </si>
  <si>
    <t>LV</t>
  </si>
  <si>
    <t>LT</t>
  </si>
  <si>
    <t>FI</t>
  </si>
  <si>
    <t>07.03.01.2024-14.03.2024</t>
  </si>
  <si>
    <t>doręczone 11.03.2024</t>
  </si>
  <si>
    <t>doręczone 12.03.2024</t>
  </si>
  <si>
    <t>doręczone 13.03.2024</t>
  </si>
  <si>
    <t>doręczone 14.03.2024</t>
  </si>
  <si>
    <t>doręczone 15.03.2024</t>
  </si>
  <si>
    <t>PL00402720</t>
  </si>
  <si>
    <t>PL00402700</t>
  </si>
  <si>
    <t>PL00402644</t>
  </si>
  <si>
    <t>PL00402640</t>
  </si>
  <si>
    <t>EE00953827</t>
  </si>
  <si>
    <t>PL00402643</t>
  </si>
  <si>
    <t>PL00402620</t>
  </si>
  <si>
    <t>PL00402711</t>
  </si>
  <si>
    <t>PL00402618</t>
  </si>
  <si>
    <t>PL00402634</t>
  </si>
  <si>
    <t>PL00402713</t>
  </si>
  <si>
    <t>PL00402641</t>
  </si>
  <si>
    <t>PL00402567</t>
  </si>
  <si>
    <t>PL</t>
  </si>
  <si>
    <t>ZA/EUI-24/0056847</t>
  </si>
  <si>
    <t>ZA/EUI-24/0056369 Estonia24</t>
  </si>
  <si>
    <t>ZA/EU-24/00001958</t>
  </si>
  <si>
    <t>ZA/EUI-24/0055972</t>
  </si>
  <si>
    <t>DRW/00229108</t>
  </si>
  <si>
    <t>ZA/EUI-24/0052882</t>
  </si>
  <si>
    <t>ZA/EU-24/00001960</t>
  </si>
  <si>
    <t>ZA/EU-24/00001934</t>
  </si>
  <si>
    <t>Wyd.1031770</t>
  </si>
  <si>
    <t>ZA/EU-24/00001922</t>
  </si>
  <si>
    <t>ZA/EUI-24/0056067</t>
  </si>
  <si>
    <t>ZA/EUDR-24/000958,ZA/EUI-24/0056153</t>
  </si>
  <si>
    <t>ZA/EUI-24/0050208</t>
  </si>
  <si>
    <t>ZA/EUI-24/0053562</t>
  </si>
  <si>
    <t>ZA/EUI-24/0056380</t>
  </si>
  <si>
    <t>ZA/EUDR-24/001019, ZA/EUI-24/0057552</t>
  </si>
  <si>
    <t>ZA/EUI-24/0055439</t>
  </si>
  <si>
    <t>ZA/EUI-24/0057067</t>
  </si>
  <si>
    <t>ZA/EUI-24/0053003</t>
  </si>
  <si>
    <t>ZA/EUI-24/0057727</t>
  </si>
  <si>
    <t>ZA/EUI-24/0054838</t>
  </si>
  <si>
    <t>ZA/EUI-24/0057535</t>
  </si>
  <si>
    <t>ZA/EUI-24/0054784</t>
  </si>
  <si>
    <t>ZA/EUDR-24/001045,ZA/EUI-24/0057297</t>
  </si>
  <si>
    <t>ZA/EUI-24/0057957,ZA/EUDR-24/000998</t>
  </si>
  <si>
    <t>ZA/EUI-24/0056222</t>
  </si>
  <si>
    <t>ZA/EUI-24/0049179</t>
  </si>
  <si>
    <t>ZA/EU-24/00001983</t>
  </si>
  <si>
    <t>ZA/EU-24/00002010</t>
  </si>
  <si>
    <t>ZA/EUI-24/0055525</t>
  </si>
  <si>
    <t>ZA/EUDR-24/001037,ZA/EUDR-24/000909,ZA/EUI-24/0055</t>
  </si>
  <si>
    <t>ZA/EUI-24/0053786A,ZA/EUI-24/0053786B,ZA/EUDR-24/0</t>
  </si>
  <si>
    <t>ZA/EUI-24/0056019</t>
  </si>
  <si>
    <t>ZA/EUI-24/0052278</t>
  </si>
  <si>
    <t>ZA/EUI-24/0057483</t>
  </si>
  <si>
    <t>PL00402855</t>
  </si>
  <si>
    <t>PL00402900</t>
  </si>
  <si>
    <t>PL00402850</t>
  </si>
  <si>
    <t>PL00402716</t>
  </si>
  <si>
    <t>PL00402733</t>
  </si>
  <si>
    <t>PL00402856</t>
  </si>
  <si>
    <t>PL00402858</t>
  </si>
  <si>
    <t>PL00402842</t>
  </si>
  <si>
    <t>PL00402844</t>
  </si>
  <si>
    <t>PL00402846</t>
  </si>
  <si>
    <t>PL00402861</t>
  </si>
  <si>
    <t>PL00402852</t>
  </si>
  <si>
    <t>PL00402839</t>
  </si>
  <si>
    <t>PL00402701</t>
  </si>
  <si>
    <t>PL00402851</t>
  </si>
  <si>
    <t>PL00402860</t>
  </si>
  <si>
    <t>PL00402703</t>
  </si>
  <si>
    <t>PL00402853</t>
  </si>
  <si>
    <t>PL00402705</t>
  </si>
  <si>
    <t>PL00402843</t>
  </si>
  <si>
    <t>PL00402718</t>
  </si>
  <si>
    <t>PL00402838</t>
  </si>
  <si>
    <t>PL00403007</t>
  </si>
  <si>
    <t>PL00402983</t>
  </si>
  <si>
    <t>PL00403009</t>
  </si>
  <si>
    <t>PL00403006</t>
  </si>
  <si>
    <t>PL00403010</t>
  </si>
  <si>
    <t>PL00402962</t>
  </si>
  <si>
    <t>PL00403023</t>
  </si>
  <si>
    <t>PL00402953</t>
  </si>
  <si>
    <t>PL00403004</t>
  </si>
  <si>
    <t>PL00402999</t>
  </si>
  <si>
    <t>PL00402971</t>
  </si>
  <si>
    <t>PL00403061</t>
  </si>
  <si>
    <t>PL00403000</t>
  </si>
  <si>
    <t>PL00402996</t>
  </si>
  <si>
    <t>PL00402955</t>
  </si>
  <si>
    <t>PL00403002</t>
  </si>
  <si>
    <t>ZA/EUI-24/0059274</t>
  </si>
  <si>
    <t>ZA/EUI-24/0057159B</t>
  </si>
  <si>
    <t>ZA/EUI-24/0053872,ZA/EUDR-24/000908</t>
  </si>
  <si>
    <t>ZA/EUI-24/0054152</t>
  </si>
  <si>
    <t>ZA/EUDR-24/001047,ZA/EUDR-24/001079,ZA/EUI-24/0057</t>
  </si>
  <si>
    <t>ZA/EUI-24/0051851B</t>
  </si>
  <si>
    <t>ZA/EUI-24/0051851A,ZA/EUDR-24/001011</t>
  </si>
  <si>
    <t>ZA/EUI-24/0055954B</t>
  </si>
  <si>
    <t>ZA/EUI-24/0055954A</t>
  </si>
  <si>
    <t>ZA/EUI-24/0059316</t>
  </si>
  <si>
    <t>ZA/EUI-24/0057503B</t>
  </si>
  <si>
    <t>ZA/EUI-24/0057503A, ZA/EUI-24/0057729</t>
  </si>
  <si>
    <t>ZA/EU-24/00002017</t>
  </si>
  <si>
    <t>ZA/EUI-24/0059345</t>
  </si>
  <si>
    <t>ZA/EUI-24/0056344B</t>
  </si>
  <si>
    <t>ZA/EUI-24/0056344A,ZA/EUDR-24/001059,ZA/EUDR-24/00</t>
  </si>
  <si>
    <t>ZA/EUI-24/0059418</t>
  </si>
  <si>
    <t>ZA/EUI-24/0054463A</t>
  </si>
  <si>
    <t>ZA/EUI-24/0060371</t>
  </si>
  <si>
    <t>ZA/EUI-24/0059202</t>
  </si>
  <si>
    <t>ZA/EUI-24/0048794,ZA/EUDR-24/000995</t>
  </si>
  <si>
    <t>ZA/EUI-24/0054943</t>
  </si>
  <si>
    <t>ZA/EUI-24/0059677,ZA/EUDR-24/001035</t>
  </si>
  <si>
    <t>ZA/EUI-24/0059757</t>
  </si>
  <si>
    <t>ZA/EUI-24/0060848,ZA/EUDR-24/001084</t>
  </si>
  <si>
    <t>ZA/EUI-24/0059276</t>
  </si>
  <si>
    <t>ZA/EUI-24/0057370</t>
  </si>
  <si>
    <t>ZA/EUI-24/0060325B</t>
  </si>
  <si>
    <t>ZA/EUI-24/0057743A</t>
  </si>
  <si>
    <t>ZA/EUI-24/0057743B</t>
  </si>
  <si>
    <t>ZA/EU-24/00002110</t>
  </si>
  <si>
    <t>ZA/EUI-24/0057901,ZA/EUI-24/0056014</t>
  </si>
  <si>
    <t>ZA/EUI-24/0059782</t>
  </si>
  <si>
    <t>ZA/EUI-24/0059476</t>
  </si>
  <si>
    <t>ZA/EUI-24/0058159,ZA/EUI-24/0057414</t>
  </si>
  <si>
    <t>ZA/EUI-24/0060218</t>
  </si>
  <si>
    <t>ZA/EUI-24/0060426</t>
  </si>
  <si>
    <t>ZA/EUI-24/0059743,ZA/EUI-24/0058648</t>
  </si>
  <si>
    <t>ZA/EU-24/00001773</t>
  </si>
  <si>
    <t>ZA/EUI-24/0057961</t>
  </si>
  <si>
    <t>ZA/EUI-24/0054179</t>
  </si>
  <si>
    <t>ZA/EUDR-24/000973,ZA/EUI-24/0054736A,ZA/EUI-24/005</t>
  </si>
  <si>
    <t>PL00403282</t>
  </si>
  <si>
    <t>PL00403283</t>
  </si>
  <si>
    <t>PL00403229</t>
  </si>
  <si>
    <t>PL00403211</t>
  </si>
  <si>
    <t>PL00403176</t>
  </si>
  <si>
    <t>PL00403221</t>
  </si>
  <si>
    <t>PL00403182</t>
  </si>
  <si>
    <t>PL00403214</t>
  </si>
  <si>
    <t>PL00403280</t>
  </si>
  <si>
    <t>PL00403213</t>
  </si>
  <si>
    <t>PL00403178</t>
  </si>
  <si>
    <t>PL00403233</t>
  </si>
  <si>
    <t>PL00403217</t>
  </si>
  <si>
    <t>PL00403250</t>
  </si>
  <si>
    <t>PL00403304</t>
  </si>
  <si>
    <t>PL00403208</t>
  </si>
  <si>
    <t>PL00403272</t>
  </si>
  <si>
    <t>PL00403161</t>
  </si>
  <si>
    <t>PL00403179</t>
  </si>
  <si>
    <t>PL00403234</t>
  </si>
  <si>
    <t>PL00403168</t>
  </si>
  <si>
    <t>PL00403158</t>
  </si>
  <si>
    <t>PL00403174</t>
  </si>
  <si>
    <t>PL00403210</t>
  </si>
  <si>
    <t>PL00403278</t>
  </si>
  <si>
    <t>PL00403277</t>
  </si>
  <si>
    <t>PL00403273</t>
  </si>
  <si>
    <t>PL00403164</t>
  </si>
  <si>
    <t>PL00403455</t>
  </si>
  <si>
    <t>PL00403228</t>
  </si>
  <si>
    <t>PL00403437</t>
  </si>
  <si>
    <t>PL00403359</t>
  </si>
  <si>
    <t>PL00403486</t>
  </si>
  <si>
    <t>PL00403363</t>
  </si>
  <si>
    <t>PL00403364</t>
  </si>
  <si>
    <t>PL00403457</t>
  </si>
  <si>
    <t>PL00403365</t>
  </si>
  <si>
    <t>PL00403453</t>
  </si>
  <si>
    <t>ZA/EUI-24/0060808</t>
  </si>
  <si>
    <t>ZA/EUI-24/0060516</t>
  </si>
  <si>
    <t>ZA/EUI-24/0061179</t>
  </si>
  <si>
    <t>ZA/EUI-24/0060325A</t>
  </si>
  <si>
    <t>ZA/EUI-24/0059609</t>
  </si>
  <si>
    <t>ZA/EU-24/00002116</t>
  </si>
  <si>
    <t>ZA/EUI-24/0061385</t>
  </si>
  <si>
    <t>ZA/EUI-24/0055990</t>
  </si>
  <si>
    <t>ZA/EUI-24/0059650</t>
  </si>
  <si>
    <t>ZA/EUI-24/0061822,ZA/EUDR-24/001140</t>
  </si>
  <si>
    <t>ZA/EUI-24/0061235</t>
  </si>
  <si>
    <t>ZA/EUI-24/0055173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</si>
</sst>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[$€-2]\ #,##0.00;[Red]\-[$€-2]\ #,##0.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3" fillId="0" borderId="0"/>
  </cellStyleXfs>
  <cellXfs count="22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44" fontId="0" fillId="0" borderId="0" xfId="1" applyFont="1"/>
    <xf numFmtId="4" fontId="0" fillId="0" borderId="0" xfId="0" applyNumberFormat="1"/>
    <xf numFmtId="2" fontId="0" fillId="0" borderId="0" xfId="0" applyNumberFormat="1"/>
    <xf numFmtId="44" fontId="0" fillId="0" borderId="0" xfId="0" applyNumberFormat="1"/>
    <xf numFmtId="10" fontId="0" fillId="0" borderId="0" xfId="0" applyNumberFormat="1"/>
    <xf numFmtId="2" fontId="4" fillId="0" borderId="0" xfId="15" applyNumberFormat="1" applyFont="1"/>
    <xf numFmtId="0" fontId="4" fillId="0" borderId="0" xfId="15" applyFont="1"/>
    <xf numFmtId="2" fontId="0" fillId="0" borderId="0" xfId="0" applyNumberFormat="1" applyAlignment="1">
      <alignment horizontal="right"/>
    </xf>
    <xf numFmtId="2" fontId="4" fillId="0" borderId="0" xfId="2" applyNumberFormat="1" applyAlignment="1">
      <alignment horizontal="right"/>
    </xf>
    <xf numFmtId="165" fontId="0" fillId="0" borderId="0" xfId="0" applyNumberFormat="1"/>
    <xf numFmtId="2" fontId="4" fillId="0" borderId="0" xfId="2" applyNumberFormat="1"/>
    <xf numFmtId="0" fontId="11" fillId="0" borderId="0" xfId="14" applyFont="1" applyAlignment="1">
      <alignment horizontal="left"/>
    </xf>
    <xf numFmtId="0" fontId="11" fillId="0" borderId="0" xfId="14" applyFont="1" applyFill="1" applyAlignment="1">
      <alignment horizontal="left"/>
    </xf>
    <xf numFmtId="0" fontId="4" fillId="0" borderId="0" xfId="15" applyFont="1" applyFill="1"/>
    <xf numFmtId="2" fontId="4" fillId="0" borderId="0" xfId="15" applyNumberFormat="1" applyFont="1" applyFill="1"/>
    <xf numFmtId="2" fontId="4" fillId="0" borderId="0" xfId="2" applyNumberFormat="1" applyFont="1" applyFill="1" applyAlignment="1">
      <alignment horizontal="right"/>
    </xf>
    <xf numFmtId="0" fontId="4" fillId="0" borderId="0" xfId="14" applyFont="1" applyFill="1" applyAlignment="1">
      <alignment horizontal="left"/>
    </xf>
  </cellXfs>
  <cellStyles count="18">
    <cellStyle name="Normalny" xfId="0" builtinId="0"/>
    <cellStyle name="Normalny 10" xfId="10" xr:uid="{FE937CE6-F14E-41A3-944E-4D5DAF5D74C8}"/>
    <cellStyle name="Normalny 11" xfId="11" xr:uid="{4029CAE5-C2C6-42C1-AB40-D275C9419796}"/>
    <cellStyle name="Normalny 12" xfId="12" xr:uid="{0483DE7E-AD13-45E0-BD34-54473D241779}"/>
    <cellStyle name="Normalny 13" xfId="13" xr:uid="{22BCD364-6104-45DB-9F8A-AB663A039924}"/>
    <cellStyle name="Normalny 14" xfId="14" xr:uid="{40337C98-DA1F-4271-80E5-51F4E454A236}"/>
    <cellStyle name="Normalny 15" xfId="15" xr:uid="{A8C20E75-F032-43A0-825B-3DFFD38CF420}"/>
    <cellStyle name="Normalny 16" xfId="16" xr:uid="{6CB808E5-C48E-4C53-A2AC-1A0B706D49DF}"/>
    <cellStyle name="Normalny 17" xfId="17" xr:uid="{E5539C78-157D-4537-AC05-EF66EAE27789}"/>
    <cellStyle name="Normalny 2" xfId="2" xr:uid="{74FD4E88-EA4F-4415-ACA5-6A1588E9684A}"/>
    <cellStyle name="Normalny 3" xfId="3" xr:uid="{7935DCC6-8121-4823-B64E-49074BDDF605}"/>
    <cellStyle name="Normalny 4" xfId="4" xr:uid="{A4FEF287-080A-4F9E-8942-014A892222B2}"/>
    <cellStyle name="Normalny 5" xfId="5" xr:uid="{16CCF904-FDB0-49DB-98D0-CA445FC054AD}"/>
    <cellStyle name="Normalny 6" xfId="7" xr:uid="{B9553107-FDE5-4ABF-A70D-3B3E0BA11799}"/>
    <cellStyle name="Normalny 7" xfId="6" xr:uid="{9CE471AF-8356-420B-8DCB-C99516955747}"/>
    <cellStyle name="Normalny 8" xfId="8" xr:uid="{E4002571-E643-4176-A3C2-BCAEA1489906}"/>
    <cellStyle name="Normalny 9" xfId="9" xr:uid="{A61D51EC-3DA3-4DCE-8308-32F3A61E812C}"/>
    <cellStyle name="Walutowy" xfId="1" builtinId="4"/>
  </cellStyles>
  <dxfs count="30"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general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00F00F-3A06-438B-8C27-21CC27738712}" name="Tabela110431067323245823232423245232342324235235810679" displayName="Tabela110431067323245823232423245232342324235235810679" ref="A55:G71" totalsRowShown="0">
  <autoFilter ref="A55:G71" xr:uid="{FF00F00F-3A06-438B-8C27-21CC27738712}"/>
  <sortState xmlns:xlrd2="http://schemas.microsoft.com/office/spreadsheetml/2017/richdata2" ref="A56:G66">
    <sortCondition ref="C55:C66"/>
  </sortState>
  <tableColumns count="7">
    <tableColumn id="1" xr3:uid="{23CA0931-19EA-4022-A85D-41B7A0D28C1A}" name="MONTH"/>
    <tableColumn id="7" xr3:uid="{3248CB81-C778-47E6-A613-2B39BAC98D52}" name="ZLECENIE" dataDxfId="29" dataCellStyle="Normalny 14"/>
    <tableColumn id="2" xr3:uid="{E09E5A1F-A03D-4AED-B825-8A8DDAC5A357}" name="CMR NUMBER" dataDxfId="28" dataCellStyle="Normalny 15"/>
    <tableColumn id="3" xr3:uid="{6B0FA87A-B129-4FDD-A7A0-D44FB48CA8CB}" name="Total Weight" dataDxfId="27" dataCellStyle="Normalny 15"/>
    <tableColumn id="4" xr3:uid="{25895EC7-1BFF-45AC-81FC-B8BC9BFA1C99}" name="PRICE IN EUR NET" dataDxfId="26" dataCellStyle="Normalny 2"/>
    <tableColumn id="6" xr3:uid="{CB3A7561-2E58-4970-A451-204E25AC249C}" name="WITH FUEL ADD" dataDxfId="25">
      <calculatedColumnFormula>Tabela110431067323245823232423245232342324235235810679[[#This Row],[PRICE IN EUR NET]]+G56*E56</calculatedColumnFormula>
    </tableColumn>
    <tableColumn id="5" xr3:uid="{4B6A1247-087A-4AEC-A04C-DE8D97EE24F5}" name="FUEL ADD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86E3-B86D-423E-8EF5-97DEDECF2B49}" name="Tabela1104310673232458232324232452323423242352358106793" displayName="Tabela1104310673232458232324232452323423242352358106793" ref="A78:G104" totalsRowShown="0">
  <autoFilter ref="A78:G104" xr:uid="{1E8F86E3-B86D-423E-8EF5-97DEDECF2B49}"/>
  <tableColumns count="7">
    <tableColumn id="1" xr3:uid="{0D586682-1E55-4671-8243-4AE4FB31D34C}" name="MONTH"/>
    <tableColumn id="7" xr3:uid="{60056748-9C25-481F-A36A-0E1DB3919DE3}" name="ZLECENIE" dataDxfId="23" dataCellStyle="Normalny 14"/>
    <tableColumn id="2" xr3:uid="{7565674D-C4B7-4CB6-93DC-B21FAE484B38}" name="CMR NUMBER" dataDxfId="22" dataCellStyle="Normalny 14"/>
    <tableColumn id="3" xr3:uid="{45804FBB-87DD-47E4-8510-49DB1A9A1EE7}" name="Total Weight" dataDxfId="21" dataCellStyle="Normalny 15"/>
    <tableColumn id="4" xr3:uid="{5BA32A79-0942-46B4-AA69-9999F941DE37}" name="PRICE IN EUR NET" dataDxfId="20" dataCellStyle="Normalny 2"/>
    <tableColumn id="6" xr3:uid="{415DAA56-4E7F-48AB-AE62-9BA5B5BC7741}" name="WITH FUEL ADD" dataDxfId="19">
      <calculatedColumnFormula>Tabela1104310673232458232324232452323423242352358106793[[#This Row],[PRICE IN EUR NET]]+G79*E79</calculatedColumnFormula>
    </tableColumn>
    <tableColumn id="5" xr3:uid="{8817C261-8DEC-49B2-9738-2152010D9076}" name="FUEL ADD" dataDxf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09C13B-D852-45CF-9FB7-ECD052D5385E}" name="Tabela11043106732324582323242324523234232423523581067" displayName="Tabela11043106732324582323242324523234232423523581067" ref="A26:G48" totalsRowShown="0">
  <autoFilter ref="A26:G48" xr:uid="{AB09C13B-D852-45CF-9FB7-ECD052D5385E}"/>
  <tableColumns count="7">
    <tableColumn id="1" xr3:uid="{62555B29-3AEC-4272-975F-0AF3F3EE17DF}" name="MONTH"/>
    <tableColumn id="7" xr3:uid="{8A5AA220-8ED2-477A-A753-00E98D6D35AF}" name="ZLECENIE" dataDxfId="17" dataCellStyle="Normalny 14"/>
    <tableColumn id="2" xr3:uid="{949C5D44-5CCE-47B1-AD34-818F9395F637}" name="CMR NUMBER" dataDxfId="16" dataCellStyle="Normalny 15"/>
    <tableColumn id="3" xr3:uid="{A1AA1BA9-1C7F-4F78-AE08-CB1533C36CE9}" name="Total Weight" dataDxfId="15" dataCellStyle="Normalny 15"/>
    <tableColumn id="4" xr3:uid="{090FE9BD-8BCF-43F0-A6C8-C76C6414055B}" name="PRICE IN EUR NET" dataDxfId="14" dataCellStyle="Normalny 2"/>
    <tableColumn id="6" xr3:uid="{82378B25-A6C3-4436-B740-C52BDD0958DD}" name="WITH FUEL ADD" dataDxfId="13">
      <calculatedColumnFormula>Tabela11043106732324582323242324523234232423523581067[[#This Row],[PRICE IN EUR NET]]+G27*E27</calculatedColumnFormula>
    </tableColumn>
    <tableColumn id="5" xr3:uid="{C3897C57-40D6-4754-B111-59E9EF2898EA}" name="FUEL ADD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379047-B784-41DD-A883-45578B962617}" name="Tabela11043106732324582323242324523234232423523581067932458" displayName="Tabela11043106732324582323242324523234232423523581067932458" ref="A7:G20" totalsRowShown="0">
  <autoFilter ref="A7:G20" xr:uid="{27379047-B784-41DD-A883-45578B962617}"/>
  <tableColumns count="7">
    <tableColumn id="1" xr3:uid="{9280BE26-250D-4B00-8F30-98158D7E6B61}" name="MONTH"/>
    <tableColumn id="7" xr3:uid="{851DFCE5-F6E5-4289-8D95-BD36EE544CEF}" name="ZLECENIE" dataDxfId="11" dataCellStyle="Normalny 14"/>
    <tableColumn id="2" xr3:uid="{C4734666-A33E-4A2B-AC5F-9CC9171DD13C}" name="CMR NUMBER" dataDxfId="10" dataCellStyle="Normalny 15"/>
    <tableColumn id="3" xr3:uid="{4FBD3AA5-E68E-40A6-87A6-C0CBE3751BC8}" name="Total Weight" dataDxfId="9" dataCellStyle="Normalny 15"/>
    <tableColumn id="4" xr3:uid="{43F6ECC0-76CA-429E-BDD0-E4FDECBF20DF}" name="PRICE IN EUR NET" dataDxfId="8" dataCellStyle="Normalny 2"/>
    <tableColumn id="6" xr3:uid="{03C105A1-4305-4736-98AD-78ABAD58B048}" name="WITH FUEL ADD" dataDxfId="7">
      <calculatedColumnFormula>Tabela11043106732324582323242324523234232423523581067932458[[#This Row],[PRICE IN EUR NET]]+G8*E8</calculatedColumnFormula>
    </tableColumn>
    <tableColumn id="5" xr3:uid="{A5863DC9-78AB-4DE2-89C4-2E358A8633C9}" name="FUEL ADD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8F1D187-963C-4DA0-9D1A-8329D3DA46B2}" name="Tabela11043106732324582323242324523234232423523581067935" displayName="Tabela11043106732324582323242324523234232423523581067935" ref="A110:G122" totalsRowShown="0">
  <autoFilter ref="A110:G122" xr:uid="{A8F1D187-963C-4DA0-9D1A-8329D3DA46B2}"/>
  <tableColumns count="7">
    <tableColumn id="1" xr3:uid="{B19E638E-2122-472F-9C0C-8ABDFDD3D8FB}" name="MONTH"/>
    <tableColumn id="7" xr3:uid="{FA152CD8-372E-43AE-8EF1-DBBFF78FE7DD}" name="ZLECENIE" dataDxfId="5" dataCellStyle="Normalny 14"/>
    <tableColumn id="2" xr3:uid="{75961813-100F-4891-BF4C-76192A077E28}" name="CMR NUMBER" dataDxfId="4" dataCellStyle="Normalny 14"/>
    <tableColumn id="3" xr3:uid="{2D27FA08-E888-4262-BB33-94549024BC5A}" name="Total Weight" dataDxfId="3" dataCellStyle="Normalny 15"/>
    <tableColumn id="4" xr3:uid="{70607429-25E1-444A-B613-DF44DDA5F909}" name="PRICE IN EUR NET" dataDxfId="2" dataCellStyle="Normalny 2"/>
    <tableColumn id="6" xr3:uid="{77653362-83B4-4F1F-A7EA-D5BD1EE12274}" name="WITH FUEL ADD" dataDxfId="1">
      <calculatedColumnFormula>Tabela11043106732324582323242324523234232423523581067935[[#This Row],[PRICE IN EUR NET]]+G111*E111</calculatedColumnFormula>
    </tableColumn>
    <tableColumn id="5" xr3:uid="{ECAEAE35-7232-4607-BAEF-34EFCBC418CC}" name="FUEL AD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35F-0385-4A8C-A619-AE4C77BCB624}">
  <sheetPr>
    <pageSetUpPr fitToPage="1"/>
  </sheetPr>
  <dimension ref="A1:I130"/>
  <sheetViews>
    <sheetView tabSelected="1" topLeftCell="A87" zoomScale="85" zoomScaleNormal="85" workbookViewId="0">
      <selection activeCell="L111" sqref="L111"/>
    </sheetView>
  </sheetViews>
  <sheetFormatPr defaultRowHeight="15" x14ac:dyDescent="0.25"/>
  <cols>
    <col min="1" max="1" width="20.42578125" customWidth="1"/>
    <col min="2" max="2" width="21.28515625" customWidth="1"/>
    <col min="3" max="3" width="16.85546875" customWidth="1"/>
    <col min="4" max="4" width="19.7109375" customWidth="1"/>
    <col min="5" max="5" width="14.7109375" style="7" customWidth="1"/>
    <col min="6" max="6" width="15.140625" customWidth="1"/>
    <col min="9" max="9" width="8.42578125" customWidth="1"/>
    <col min="11" max="11" width="11.28515625" bestFit="1" customWidth="1"/>
    <col min="12" max="12" width="11.7109375" bestFit="1" customWidth="1"/>
  </cols>
  <sheetData>
    <row r="1" spans="1:9" x14ac:dyDescent="0.25">
      <c r="A1" s="2" t="s">
        <v>16</v>
      </c>
      <c r="D1" s="2"/>
    </row>
    <row r="2" spans="1:9" x14ac:dyDescent="0.25">
      <c r="A2" s="2"/>
      <c r="D2" s="2"/>
    </row>
    <row r="3" spans="1:9" x14ac:dyDescent="0.25">
      <c r="A3" s="2"/>
      <c r="D3" s="2"/>
    </row>
    <row r="4" spans="1:9" x14ac:dyDescent="0.25">
      <c r="A4" s="4"/>
      <c r="B4" s="3"/>
      <c r="C4" s="5"/>
    </row>
    <row r="5" spans="1:9" x14ac:dyDescent="0.25">
      <c r="A5" s="1" t="s">
        <v>17</v>
      </c>
    </row>
    <row r="7" spans="1:9" x14ac:dyDescent="0.25">
      <c r="A7" t="s">
        <v>0</v>
      </c>
      <c r="B7" t="s">
        <v>9</v>
      </c>
      <c r="C7" t="s">
        <v>1</v>
      </c>
      <c r="D7" t="s">
        <v>2</v>
      </c>
      <c r="E7" s="7" t="s">
        <v>3</v>
      </c>
      <c r="F7" t="s">
        <v>8</v>
      </c>
      <c r="G7" t="s">
        <v>4</v>
      </c>
    </row>
    <row r="8" spans="1:9" x14ac:dyDescent="0.25">
      <c r="A8">
        <v>3</v>
      </c>
      <c r="B8" t="s">
        <v>36</v>
      </c>
      <c r="C8" t="s">
        <v>22</v>
      </c>
      <c r="D8" s="7">
        <v>879.12</v>
      </c>
      <c r="E8" s="7">
        <v>78.499965180250243</v>
      </c>
      <c r="F8" s="6">
        <f>Tabela11043106732324582323242324523234232423523581067932458[[#This Row],[PRICE IN EUR NET]]+G8*E8</f>
        <v>89.803960166206281</v>
      </c>
      <c r="G8" s="9">
        <v>0.14399999999999999</v>
      </c>
      <c r="I8" t="s">
        <v>13</v>
      </c>
    </row>
    <row r="9" spans="1:9" x14ac:dyDescent="0.25">
      <c r="A9">
        <v>3</v>
      </c>
      <c r="B9" t="s">
        <v>37</v>
      </c>
      <c r="C9" t="s">
        <v>23</v>
      </c>
      <c r="D9">
        <v>431.56800000000004</v>
      </c>
      <c r="E9" s="7">
        <v>52.51050395784489</v>
      </c>
      <c r="F9" s="6">
        <f>Tabela11043106732324582323242324523234232423523581067932458[[#This Row],[PRICE IN EUR NET]]+G9*E9</f>
        <v>60.072016527774551</v>
      </c>
      <c r="G9" s="9">
        <v>0.14399999999999999</v>
      </c>
      <c r="I9" t="s">
        <v>12</v>
      </c>
    </row>
    <row r="10" spans="1:9" x14ac:dyDescent="0.25">
      <c r="A10">
        <v>3</v>
      </c>
      <c r="B10" t="s">
        <v>38</v>
      </c>
      <c r="C10" t="s">
        <v>24</v>
      </c>
      <c r="D10" s="7">
        <v>11.988</v>
      </c>
      <c r="E10" s="7">
        <v>9.5498967014090397</v>
      </c>
      <c r="F10" s="6">
        <f>Tabela11043106732324582323242324523234232423523581067932458[[#This Row],[PRICE IN EUR NET]]+G10*E10</f>
        <v>10.925081826411942</v>
      </c>
      <c r="G10" s="9">
        <v>0.14399999999999999</v>
      </c>
      <c r="I10" t="s">
        <v>13</v>
      </c>
    </row>
    <row r="11" spans="1:9" x14ac:dyDescent="0.25">
      <c r="A11">
        <v>3</v>
      </c>
      <c r="B11" t="s">
        <v>39</v>
      </c>
      <c r="C11" t="s">
        <v>25</v>
      </c>
      <c r="D11" s="7">
        <v>143.85599999999999</v>
      </c>
      <c r="E11" s="15">
        <v>28.640404837623898</v>
      </c>
      <c r="F11" s="6">
        <f>Tabela11043106732324582323242324523234232423523581067932458[[#This Row],[PRICE IN EUR NET]]+G11*E11</f>
        <v>32.764623134241738</v>
      </c>
      <c r="G11" s="9">
        <v>0.14399999999999999</v>
      </c>
      <c r="I11" t="s">
        <v>13</v>
      </c>
    </row>
    <row r="12" spans="1:9" x14ac:dyDescent="0.25">
      <c r="A12">
        <v>3</v>
      </c>
      <c r="B12" t="s">
        <v>40</v>
      </c>
      <c r="C12" t="s">
        <v>26</v>
      </c>
      <c r="D12" s="7">
        <v>2.6972999999999998</v>
      </c>
      <c r="E12" s="15">
        <v>11.669258803593399</v>
      </c>
      <c r="F12" s="6">
        <f>Tabela11043106732324582323242324523234232423523581067932458[[#This Row],[PRICE IN EUR NET]]+G12*E12</f>
        <v>13.349632071310849</v>
      </c>
      <c r="G12" s="9">
        <v>0.14399999999999999</v>
      </c>
      <c r="I12" t="s">
        <v>35</v>
      </c>
    </row>
    <row r="13" spans="1:9" x14ac:dyDescent="0.25">
      <c r="A13">
        <v>3</v>
      </c>
      <c r="B13" t="s">
        <v>41</v>
      </c>
      <c r="C13" t="s">
        <v>27</v>
      </c>
      <c r="D13" s="7">
        <v>405.99360000000001</v>
      </c>
      <c r="E13" s="15">
        <v>47.740198240441977</v>
      </c>
      <c r="F13" s="6">
        <f>Tabela11043106732324582323242324523234232423523581067932458[[#This Row],[PRICE IN EUR NET]]+G13*E13</f>
        <v>54.614786787065619</v>
      </c>
      <c r="G13" s="9">
        <v>0.14399999999999999</v>
      </c>
      <c r="I13" t="s">
        <v>13</v>
      </c>
    </row>
    <row r="14" spans="1:9" x14ac:dyDescent="0.25">
      <c r="A14">
        <v>3</v>
      </c>
      <c r="B14" t="s">
        <v>42</v>
      </c>
      <c r="C14" t="s">
        <v>28</v>
      </c>
      <c r="D14" s="7">
        <v>547.452</v>
      </c>
      <c r="E14" s="15">
        <v>62.060400659253936</v>
      </c>
      <c r="F14" s="6">
        <f>Tabela11043106732324582323242324523234232423523581067932458[[#This Row],[PRICE IN EUR NET]]+G14*E14</f>
        <v>70.997098354186505</v>
      </c>
      <c r="G14" s="9">
        <v>0.14399999999999999</v>
      </c>
      <c r="I14" t="s">
        <v>12</v>
      </c>
    </row>
    <row r="15" spans="1:9" x14ac:dyDescent="0.25">
      <c r="A15">
        <v>3</v>
      </c>
      <c r="B15" t="s">
        <v>43</v>
      </c>
      <c r="C15" t="s">
        <v>29</v>
      </c>
      <c r="D15">
        <v>20.978999999999999</v>
      </c>
      <c r="E15" s="15">
        <v>11.669258803593399</v>
      </c>
      <c r="F15" s="6">
        <f>Tabela11043106732324582323242324523234232423523581067932458[[#This Row],[PRICE IN EUR NET]]+G15*E15</f>
        <v>13.349632071310849</v>
      </c>
      <c r="G15" s="9">
        <v>0.14399999999999999</v>
      </c>
      <c r="I15" t="s">
        <v>12</v>
      </c>
    </row>
    <row r="16" spans="1:9" x14ac:dyDescent="0.25">
      <c r="A16">
        <v>3</v>
      </c>
      <c r="B16" t="s">
        <v>44</v>
      </c>
      <c r="C16" t="s">
        <v>30</v>
      </c>
      <c r="D16" s="7">
        <v>159.84</v>
      </c>
      <c r="E16" s="15">
        <v>28.640404837623898</v>
      </c>
      <c r="F16" s="6">
        <f>Tabela11043106732324582323242324523234232423523581067932458[[#This Row],[PRICE IN EUR NET]]+G16*E16</f>
        <v>32.764623134241738</v>
      </c>
      <c r="G16" s="9">
        <v>0.14399999999999999</v>
      </c>
      <c r="I16" t="s">
        <v>13</v>
      </c>
    </row>
    <row r="17" spans="1:9" x14ac:dyDescent="0.25">
      <c r="A17">
        <v>3</v>
      </c>
      <c r="B17" t="s">
        <v>45</v>
      </c>
      <c r="C17" t="s">
        <v>31</v>
      </c>
      <c r="D17" s="7">
        <v>939.85919999999999</v>
      </c>
      <c r="E17" s="15">
        <v>153.07922653729196</v>
      </c>
      <c r="F17" s="6">
        <f>Tabela11043106732324582323242324523234232423523581067932458[[#This Row],[PRICE IN EUR NET]]+G17*E17</f>
        <v>175.12263515866201</v>
      </c>
      <c r="G17" s="9">
        <v>0.14399999999999999</v>
      </c>
      <c r="I17" t="s">
        <v>15</v>
      </c>
    </row>
    <row r="18" spans="1:9" x14ac:dyDescent="0.25">
      <c r="A18">
        <v>3</v>
      </c>
      <c r="B18" t="s">
        <v>46</v>
      </c>
      <c r="C18" t="s">
        <v>32</v>
      </c>
      <c r="D18" s="7">
        <v>139.0608</v>
      </c>
      <c r="E18" s="15">
        <v>28.640404837623898</v>
      </c>
      <c r="F18" s="6">
        <f>Tabela11043106732324582323242324523234232423523581067932458[[#This Row],[PRICE IN EUR NET]]+G18*E18</f>
        <v>32.764623134241738</v>
      </c>
      <c r="G18" s="9">
        <v>0.14399999999999999</v>
      </c>
      <c r="I18" t="s">
        <v>13</v>
      </c>
    </row>
    <row r="19" spans="1:9" x14ac:dyDescent="0.25">
      <c r="A19">
        <v>3</v>
      </c>
      <c r="B19" t="s">
        <v>47</v>
      </c>
      <c r="C19" t="s">
        <v>33</v>
      </c>
      <c r="D19" s="7">
        <v>298.36799999999999</v>
      </c>
      <c r="E19" s="15">
        <v>28.640404837623898</v>
      </c>
      <c r="F19" s="6">
        <f>Tabela11043106732324582323242324523234232423523581067932458[[#This Row],[PRICE IN EUR NET]]+G19*E19</f>
        <v>32.764623134241738</v>
      </c>
      <c r="G19" s="9">
        <v>0.14399999999999999</v>
      </c>
      <c r="I19" t="s">
        <v>13</v>
      </c>
    </row>
    <row r="20" spans="1:9" x14ac:dyDescent="0.25">
      <c r="A20">
        <v>3</v>
      </c>
      <c r="B20" t="s">
        <v>48</v>
      </c>
      <c r="C20" t="s">
        <v>34</v>
      </c>
      <c r="D20" s="7">
        <v>421.97760000000005</v>
      </c>
      <c r="E20" s="15">
        <v>47.740198240441977</v>
      </c>
      <c r="F20" s="6">
        <f>Tabela11043106732324582323242324523234232423523581067932458[[#This Row],[PRICE IN EUR NET]]+G20*E20</f>
        <v>54.614786787065619</v>
      </c>
      <c r="G20" s="9">
        <v>0.14399999999999999</v>
      </c>
      <c r="I20" t="s">
        <v>13</v>
      </c>
    </row>
    <row r="21" spans="1:9" x14ac:dyDescent="0.25">
      <c r="A21" s="2" t="s">
        <v>5</v>
      </c>
      <c r="B21" s="2" t="s">
        <v>6</v>
      </c>
      <c r="C21" s="2" t="s">
        <v>7</v>
      </c>
    </row>
    <row r="22" spans="1:9" x14ac:dyDescent="0.25">
      <c r="A22" s="4">
        <f>SUM(Tabela11043106732324582323242324523234232423523581067932458[WITH FUEL ADD])</f>
        <v>673.90812228696132</v>
      </c>
      <c r="B22" s="3">
        <v>4.3079000000000001</v>
      </c>
      <c r="C22" s="5">
        <f>A22*B22</f>
        <v>2903.1288000000009</v>
      </c>
    </row>
    <row r="24" spans="1:9" x14ac:dyDescent="0.25">
      <c r="A24" s="1" t="s">
        <v>18</v>
      </c>
    </row>
    <row r="26" spans="1:9" x14ac:dyDescent="0.25">
      <c r="A26" t="s">
        <v>0</v>
      </c>
      <c r="B26" t="s">
        <v>9</v>
      </c>
      <c r="C26" t="s">
        <v>1</v>
      </c>
      <c r="D26" t="s">
        <v>2</v>
      </c>
      <c r="E26" s="7" t="s">
        <v>3</v>
      </c>
      <c r="F26" t="s">
        <v>8</v>
      </c>
      <c r="G26" t="s">
        <v>4</v>
      </c>
    </row>
    <row r="27" spans="1:9" x14ac:dyDescent="0.25">
      <c r="A27">
        <v>3</v>
      </c>
      <c r="B27" t="s">
        <v>49</v>
      </c>
      <c r="C27" t="s">
        <v>71</v>
      </c>
      <c r="D27" s="7">
        <v>42.157799999999995</v>
      </c>
      <c r="E27" s="12">
        <v>15.910837817063797</v>
      </c>
      <c r="F27" s="6">
        <f>Tabela11043106732324582323242324523234232423523581067[[#This Row],[PRICE IN EUR NET]]+G27*E27</f>
        <v>18.201998462720983</v>
      </c>
      <c r="G27" s="9">
        <v>0.14399999999999999</v>
      </c>
      <c r="I27" t="s">
        <v>14</v>
      </c>
    </row>
    <row r="28" spans="1:9" x14ac:dyDescent="0.25">
      <c r="A28">
        <v>3</v>
      </c>
      <c r="B28" t="s">
        <v>50</v>
      </c>
      <c r="C28" t="s">
        <v>72</v>
      </c>
      <c r="D28" s="7">
        <v>977.75459999999998</v>
      </c>
      <c r="E28" s="13">
        <v>85.919921738522802</v>
      </c>
      <c r="F28" s="6">
        <f>Tabela11043106732324582323242324523234232423523581067[[#This Row],[PRICE IN EUR NET]]+G28*E28</f>
        <v>98.292390468870082</v>
      </c>
      <c r="G28" s="9">
        <v>0.14399999999999999</v>
      </c>
      <c r="I28" t="s">
        <v>13</v>
      </c>
    </row>
    <row r="29" spans="1:9" x14ac:dyDescent="0.25">
      <c r="A29">
        <v>3</v>
      </c>
      <c r="B29" t="s">
        <v>51</v>
      </c>
      <c r="C29" t="s">
        <v>73</v>
      </c>
      <c r="D29" s="7">
        <v>593.53920000000005</v>
      </c>
      <c r="E29" s="13">
        <v>56.220156988796496</v>
      </c>
      <c r="F29" s="6">
        <f>Tabela11043106732324582323242324523234232423523581067[[#This Row],[PRICE IN EUR NET]]+G29*E29</f>
        <v>64.315859595183184</v>
      </c>
      <c r="G29" s="9">
        <v>0.14399999999999999</v>
      </c>
      <c r="I29" t="s">
        <v>13</v>
      </c>
    </row>
    <row r="30" spans="1:9" x14ac:dyDescent="0.25">
      <c r="A30">
        <v>3</v>
      </c>
      <c r="B30" t="s">
        <v>52</v>
      </c>
      <c r="C30" t="s">
        <v>74</v>
      </c>
      <c r="D30" s="7">
        <v>231.76799999999997</v>
      </c>
      <c r="E30" s="13">
        <v>28.639973912840933</v>
      </c>
      <c r="F30" s="6">
        <f>Tabela11043106732324582323242324523234232423523581067[[#This Row],[PRICE IN EUR NET]]+G30*E30</f>
        <v>32.76413015629003</v>
      </c>
      <c r="G30" s="9">
        <v>0.14399999999999999</v>
      </c>
      <c r="I30" t="s">
        <v>14</v>
      </c>
    </row>
    <row r="31" spans="1:9" x14ac:dyDescent="0.25">
      <c r="A31">
        <v>3</v>
      </c>
      <c r="B31" t="s">
        <v>53</v>
      </c>
      <c r="C31" t="s">
        <v>75</v>
      </c>
      <c r="D31" s="7">
        <v>11.988</v>
      </c>
      <c r="E31" s="13">
        <v>9.549763585121001</v>
      </c>
      <c r="F31" s="6">
        <f>Tabela11043106732324582323242324523234232423523581067[[#This Row],[PRICE IN EUR NET]]+G31*E31</f>
        <v>10.924929541378425</v>
      </c>
      <c r="G31" s="9">
        <v>0.14399999999999999</v>
      </c>
      <c r="I31" t="s">
        <v>14</v>
      </c>
    </row>
    <row r="32" spans="1:9" x14ac:dyDescent="0.25">
      <c r="A32">
        <v>3</v>
      </c>
      <c r="B32" t="s">
        <v>54</v>
      </c>
      <c r="C32" t="s">
        <v>76</v>
      </c>
      <c r="D32" s="7">
        <v>287.71199999999999</v>
      </c>
      <c r="E32" s="13">
        <v>28.639973912840933</v>
      </c>
      <c r="F32" s="6">
        <f>Tabela11043106732324582323242324523234232423523581067[[#This Row],[PRICE IN EUR NET]]+G32*E32</f>
        <v>32.76413015629003</v>
      </c>
      <c r="G32" s="9">
        <v>0.14399999999999999</v>
      </c>
      <c r="I32" t="s">
        <v>14</v>
      </c>
    </row>
    <row r="33" spans="1:9" x14ac:dyDescent="0.25">
      <c r="A33">
        <v>3</v>
      </c>
      <c r="B33" t="s">
        <v>55</v>
      </c>
      <c r="C33" t="s">
        <v>77</v>
      </c>
      <c r="D33" s="7">
        <v>415.584</v>
      </c>
      <c r="E33" s="13">
        <v>47.739501083082942</v>
      </c>
      <c r="F33" s="6">
        <f>Tabela11043106732324582323242324523234232423523581067[[#This Row],[PRICE IN EUR NET]]+G33*E33</f>
        <v>54.613989239046887</v>
      </c>
      <c r="G33" s="9">
        <v>0.14399999999999999</v>
      </c>
      <c r="I33" t="s">
        <v>14</v>
      </c>
    </row>
    <row r="34" spans="1:9" x14ac:dyDescent="0.25">
      <c r="A34">
        <v>3</v>
      </c>
      <c r="B34" t="s">
        <v>56</v>
      </c>
      <c r="C34" t="s">
        <v>78</v>
      </c>
      <c r="D34" s="7">
        <v>1262.7359999999999</v>
      </c>
      <c r="E34" s="13">
        <v>128.88919945030628</v>
      </c>
      <c r="F34" s="6">
        <f>Tabela11043106732324582323242324523234232423523581067[[#This Row],[PRICE IN EUR NET]]+G34*E34</f>
        <v>147.44924417115038</v>
      </c>
      <c r="G34" s="9">
        <v>0.14399999999999999</v>
      </c>
      <c r="I34" t="s">
        <v>12</v>
      </c>
    </row>
    <row r="35" spans="1:9" x14ac:dyDescent="0.25">
      <c r="A35">
        <v>3</v>
      </c>
      <c r="B35" t="s">
        <v>57</v>
      </c>
      <c r="C35" t="s">
        <v>79</v>
      </c>
      <c r="D35" s="7">
        <v>127.872</v>
      </c>
      <c r="E35" s="13">
        <v>28.639973912840933</v>
      </c>
      <c r="F35" s="6">
        <f>Tabela11043106732324582323242324523234232423523581067[[#This Row],[PRICE IN EUR NET]]+G35*E35</f>
        <v>32.76413015629003</v>
      </c>
      <c r="G35" s="9">
        <v>0.14399999999999999</v>
      </c>
      <c r="I35" t="s">
        <v>13</v>
      </c>
    </row>
    <row r="36" spans="1:9" x14ac:dyDescent="0.25">
      <c r="A36">
        <v>3</v>
      </c>
      <c r="B36" t="s">
        <v>58</v>
      </c>
      <c r="C36" t="s">
        <v>80</v>
      </c>
      <c r="D36" s="7">
        <v>469.92959999999999</v>
      </c>
      <c r="E36" s="13">
        <v>47.739501083082942</v>
      </c>
      <c r="F36" s="6">
        <f>Tabela11043106732324582323242324523234232423523581067[[#This Row],[PRICE IN EUR NET]]+G36*E36</f>
        <v>54.613989239046887</v>
      </c>
      <c r="G36" s="9">
        <v>0.14399999999999999</v>
      </c>
      <c r="I36" t="s">
        <v>13</v>
      </c>
    </row>
    <row r="37" spans="1:9" x14ac:dyDescent="0.25">
      <c r="A37">
        <v>3</v>
      </c>
      <c r="B37" t="s">
        <v>59</v>
      </c>
      <c r="C37" t="s">
        <v>81</v>
      </c>
      <c r="D37" s="7">
        <v>182.2176</v>
      </c>
      <c r="E37" s="13">
        <v>28.639973912840933</v>
      </c>
      <c r="F37" s="6">
        <f>Tabela11043106732324582323242324523234232423523581067[[#This Row],[PRICE IN EUR NET]]+G37*E37</f>
        <v>32.76413015629003</v>
      </c>
      <c r="G37" s="9">
        <v>0.14399999999999999</v>
      </c>
      <c r="I37" t="s">
        <v>13</v>
      </c>
    </row>
    <row r="38" spans="1:9" x14ac:dyDescent="0.25">
      <c r="A38">
        <v>3</v>
      </c>
      <c r="B38" s="17" t="s">
        <v>60</v>
      </c>
      <c r="C38" s="18" t="s">
        <v>82</v>
      </c>
      <c r="D38" s="19">
        <v>234.43199999999999</v>
      </c>
      <c r="E38" s="20">
        <v>28.639973912840933</v>
      </c>
      <c r="F38" s="6">
        <f>Tabela11043106732324582323242324523234232423523581067[[#This Row],[PRICE IN EUR NET]]+G38*E38</f>
        <v>32.76413015629003</v>
      </c>
      <c r="G38" s="9">
        <v>0.14399999999999999</v>
      </c>
      <c r="I38" t="s">
        <v>13</v>
      </c>
    </row>
    <row r="39" spans="1:9" x14ac:dyDescent="0.25">
      <c r="A39">
        <v>3</v>
      </c>
      <c r="B39" s="17" t="s">
        <v>61</v>
      </c>
      <c r="C39" s="18" t="s">
        <v>83</v>
      </c>
      <c r="D39" s="19">
        <v>664.93439999999998</v>
      </c>
      <c r="E39" s="20">
        <v>66.829711410802872</v>
      </c>
      <c r="F39" s="6">
        <f>Tabela11043106732324582323242324523234232423523581067[[#This Row],[PRICE IN EUR NET]]+G39*E39</f>
        <v>76.453189853958492</v>
      </c>
      <c r="G39" s="9">
        <v>0.14399999999999999</v>
      </c>
      <c r="I39" t="s">
        <v>12</v>
      </c>
    </row>
    <row r="40" spans="1:9" x14ac:dyDescent="0.25">
      <c r="A40">
        <v>3</v>
      </c>
      <c r="B40" s="17" t="s">
        <v>62</v>
      </c>
      <c r="C40" s="18" t="s">
        <v>84</v>
      </c>
      <c r="D40" s="19">
        <v>319.68</v>
      </c>
      <c r="E40" s="20">
        <v>38.189737497961943</v>
      </c>
      <c r="F40" s="6">
        <f>Tabela11043106732324582323242324523234232423523581067[[#This Row],[PRICE IN EUR NET]]+G40*E40</f>
        <v>43.689059697668462</v>
      </c>
      <c r="G40" s="9">
        <v>0.14399999999999999</v>
      </c>
      <c r="I40" t="s">
        <v>14</v>
      </c>
    </row>
    <row r="41" spans="1:9" x14ac:dyDescent="0.25">
      <c r="A41">
        <v>3</v>
      </c>
      <c r="B41" s="17" t="s">
        <v>63</v>
      </c>
      <c r="C41" s="18" t="s">
        <v>85</v>
      </c>
      <c r="D41" s="19">
        <v>20.978999999999999</v>
      </c>
      <c r="E41" s="20">
        <v>9.549763585121001</v>
      </c>
      <c r="F41" s="6">
        <f>Tabela11043106732324582323242324523234232423523581067[[#This Row],[PRICE IN EUR NET]]+G41*E41</f>
        <v>10.924929541378425</v>
      </c>
      <c r="G41" s="9">
        <v>0.14399999999999999</v>
      </c>
      <c r="I41" t="s">
        <v>13</v>
      </c>
    </row>
    <row r="42" spans="1:9" x14ac:dyDescent="0.25">
      <c r="A42">
        <v>3</v>
      </c>
      <c r="B42" s="17" t="s">
        <v>64</v>
      </c>
      <c r="C42" s="18" t="s">
        <v>86</v>
      </c>
      <c r="D42" s="19">
        <v>11.988</v>
      </c>
      <c r="E42" s="20">
        <v>9.549763585121001</v>
      </c>
      <c r="F42" s="6">
        <f>Tabela11043106732324582323242324523234232423523581067[[#This Row],[PRICE IN EUR NET]]+G42*E42</f>
        <v>10.924929541378425</v>
      </c>
      <c r="G42" s="9">
        <v>0.14399999999999999</v>
      </c>
      <c r="I42" t="s">
        <v>13</v>
      </c>
    </row>
    <row r="43" spans="1:9" x14ac:dyDescent="0.25">
      <c r="A43">
        <v>3</v>
      </c>
      <c r="B43" s="17" t="s">
        <v>65</v>
      </c>
      <c r="C43" s="18" t="s">
        <v>87</v>
      </c>
      <c r="D43" s="19">
        <v>855.14400000000001</v>
      </c>
      <c r="E43" s="20">
        <v>70.540143945216968</v>
      </c>
      <c r="F43" s="6">
        <f>Tabela11043106732324582323242324523234232423523581067[[#This Row],[PRICE IN EUR NET]]+G43*E43</f>
        <v>80.697924673328217</v>
      </c>
      <c r="G43" s="9">
        <v>0.14399999999999999</v>
      </c>
      <c r="I43" t="s">
        <v>14</v>
      </c>
    </row>
    <row r="44" spans="1:9" x14ac:dyDescent="0.25">
      <c r="A44">
        <v>3</v>
      </c>
      <c r="B44" s="17" t="s">
        <v>66</v>
      </c>
      <c r="C44" s="18" t="s">
        <v>88</v>
      </c>
      <c r="D44" s="19">
        <v>338.86080000000004</v>
      </c>
      <c r="E44" s="20">
        <v>38.189737497961943</v>
      </c>
      <c r="F44" s="6">
        <f>Tabela11043106732324582323242324523234232423523581067[[#This Row],[PRICE IN EUR NET]]+G44*E44</f>
        <v>43.689059697668462</v>
      </c>
      <c r="G44" s="9">
        <v>0.14399999999999999</v>
      </c>
      <c r="I44" t="s">
        <v>14</v>
      </c>
    </row>
    <row r="45" spans="1:9" x14ac:dyDescent="0.25">
      <c r="A45">
        <v>3</v>
      </c>
      <c r="B45" s="17" t="s">
        <v>67</v>
      </c>
      <c r="C45" s="18" t="s">
        <v>89</v>
      </c>
      <c r="D45" s="19">
        <v>789.6096</v>
      </c>
      <c r="E45" s="20">
        <v>68.949293084573625</v>
      </c>
      <c r="F45" s="6">
        <f>Tabela11043106732324582323242324523234232423523581067[[#This Row],[PRICE IN EUR NET]]+G45*E45</f>
        <v>78.877991288752227</v>
      </c>
      <c r="G45" s="9">
        <v>0.14399999999999999</v>
      </c>
      <c r="I45" t="s">
        <v>14</v>
      </c>
    </row>
    <row r="46" spans="1:9" x14ac:dyDescent="0.25">
      <c r="A46">
        <v>3</v>
      </c>
      <c r="B46" s="17" t="s">
        <v>68</v>
      </c>
      <c r="C46" s="18" t="s">
        <v>90</v>
      </c>
      <c r="D46" s="19">
        <v>234.9648</v>
      </c>
      <c r="E46" s="20">
        <v>28.639973912840933</v>
      </c>
      <c r="F46" s="6">
        <f>Tabela11043106732324582323242324523234232423523581067[[#This Row],[PRICE IN EUR NET]]+G46*E46</f>
        <v>32.76413015629003</v>
      </c>
      <c r="G46" s="9">
        <v>0.14399999999999999</v>
      </c>
      <c r="I46" t="s">
        <v>13</v>
      </c>
    </row>
    <row r="47" spans="1:9" x14ac:dyDescent="0.25">
      <c r="A47">
        <v>3</v>
      </c>
      <c r="B47" s="17" t="s">
        <v>69</v>
      </c>
      <c r="C47" s="18" t="s">
        <v>91</v>
      </c>
      <c r="D47" s="19">
        <v>581.81760000000008</v>
      </c>
      <c r="E47" s="20">
        <v>53.040784478140353</v>
      </c>
      <c r="F47" s="6">
        <f>Tabela11043106732324582323242324523234232423523581067[[#This Row],[PRICE IN EUR NET]]+G47*E47</f>
        <v>60.678657442992559</v>
      </c>
      <c r="G47" s="9">
        <v>0.14399999999999999</v>
      </c>
      <c r="I47" t="s">
        <v>14</v>
      </c>
    </row>
    <row r="48" spans="1:9" x14ac:dyDescent="0.25">
      <c r="A48">
        <v>3</v>
      </c>
      <c r="B48" s="17" t="s">
        <v>70</v>
      </c>
      <c r="C48" s="18" t="s">
        <v>92</v>
      </c>
      <c r="D48" s="19">
        <v>361.23840000000001</v>
      </c>
      <c r="E48" s="20">
        <v>47.739501083082942</v>
      </c>
      <c r="F48" s="6">
        <f>Tabela11043106732324582323242324523234232423523581067[[#This Row],[PRICE IN EUR NET]]+G48*E48</f>
        <v>54.613989239046887</v>
      </c>
      <c r="G48" s="9">
        <v>0.14399999999999999</v>
      </c>
      <c r="I48" t="s">
        <v>12</v>
      </c>
    </row>
    <row r="49" spans="1:9" x14ac:dyDescent="0.25">
      <c r="A49" s="2" t="s">
        <v>5</v>
      </c>
      <c r="B49" s="2" t="s">
        <v>6</v>
      </c>
      <c r="C49" s="2" t="s">
        <v>7</v>
      </c>
    </row>
    <row r="50" spans="1:9" x14ac:dyDescent="0.25">
      <c r="A50" s="4">
        <f>SUM(Tabela11043106732324582323242324523234232423523581067[WITH FUEL ADD])</f>
        <v>1105.5469126313092</v>
      </c>
      <c r="B50" s="3">
        <v>4.2933000000000003</v>
      </c>
      <c r="C50" s="5">
        <f>A50*B50</f>
        <v>4746.4445599999999</v>
      </c>
    </row>
    <row r="53" spans="1:9" x14ac:dyDescent="0.25">
      <c r="A53" s="1" t="s">
        <v>19</v>
      </c>
    </row>
    <row r="55" spans="1:9" x14ac:dyDescent="0.25">
      <c r="A55" t="s">
        <v>0</v>
      </c>
      <c r="B55" t="s">
        <v>9</v>
      </c>
      <c r="C55" t="s">
        <v>1</v>
      </c>
      <c r="D55" t="s">
        <v>2</v>
      </c>
      <c r="E55" s="7" t="s">
        <v>3</v>
      </c>
      <c r="F55" t="s">
        <v>8</v>
      </c>
      <c r="G55" t="s">
        <v>4</v>
      </c>
    </row>
    <row r="56" spans="1:9" x14ac:dyDescent="0.25">
      <c r="A56">
        <v>3</v>
      </c>
      <c r="B56" t="s">
        <v>109</v>
      </c>
      <c r="C56" t="s">
        <v>93</v>
      </c>
      <c r="D56" s="7">
        <v>29.237400000000001</v>
      </c>
      <c r="E56" s="12">
        <v>9.550509298196431</v>
      </c>
      <c r="F56" s="6">
        <f>Tabela110431067323245823232423245232342324235235810679[[#This Row],[PRICE IN EUR NET]]+G56*E56</f>
        <v>10.925782637136717</v>
      </c>
      <c r="G56" s="9">
        <v>0.14399999999999999</v>
      </c>
      <c r="I56" t="s">
        <v>13</v>
      </c>
    </row>
    <row r="57" spans="1:9" x14ac:dyDescent="0.25">
      <c r="A57">
        <v>3</v>
      </c>
      <c r="B57" t="s">
        <v>110</v>
      </c>
      <c r="C57" t="s">
        <v>94</v>
      </c>
      <c r="D57" s="7">
        <v>61.771499999999996</v>
      </c>
      <c r="E57" s="12">
        <v>9.550509298196431</v>
      </c>
      <c r="F57" s="6">
        <f>Tabela110431067323245823232423245232342324235235810679[[#This Row],[PRICE IN EUR NET]]+G57*E57</f>
        <v>10.925782637136717</v>
      </c>
      <c r="G57" s="9">
        <v>0.14399999999999999</v>
      </c>
      <c r="I57" t="s">
        <v>14</v>
      </c>
    </row>
    <row r="58" spans="1:9" x14ac:dyDescent="0.25">
      <c r="A58">
        <v>3</v>
      </c>
      <c r="B58" t="s">
        <v>111</v>
      </c>
      <c r="C58" t="s">
        <v>95</v>
      </c>
      <c r="D58" s="10">
        <v>215.78400000000002</v>
      </c>
      <c r="E58" s="13">
        <v>28.639846743295017</v>
      </c>
      <c r="F58" s="6">
        <f>Tabela110431067323245823232423245232342324235235810679[[#This Row],[PRICE IN EUR NET]]+G58*E58</f>
        <v>32.7639846743295</v>
      </c>
      <c r="G58" s="9">
        <v>0.14399999999999999</v>
      </c>
      <c r="I58" t="s">
        <v>13</v>
      </c>
    </row>
    <row r="59" spans="1:9" x14ac:dyDescent="0.25">
      <c r="A59">
        <v>3</v>
      </c>
      <c r="B59" t="s">
        <v>112</v>
      </c>
      <c r="C59" t="s">
        <v>96</v>
      </c>
      <c r="D59" s="10">
        <v>612.72</v>
      </c>
      <c r="E59" s="13">
        <v>58.340342024109894</v>
      </c>
      <c r="F59" s="6">
        <f>Tabela110431067323245823232423245232342324235235810679[[#This Row],[PRICE IN EUR NET]]+G59*E59</f>
        <v>66.741351275581721</v>
      </c>
      <c r="G59" s="9">
        <v>0.14399999999999999</v>
      </c>
      <c r="I59" t="s">
        <v>13</v>
      </c>
    </row>
    <row r="60" spans="1:9" x14ac:dyDescent="0.25">
      <c r="A60">
        <v>3</v>
      </c>
      <c r="B60" t="s">
        <v>113</v>
      </c>
      <c r="C60" t="s">
        <v>97</v>
      </c>
      <c r="D60" s="7">
        <v>652.1472</v>
      </c>
      <c r="E60" s="12">
        <v>58.340342024109894</v>
      </c>
      <c r="F60" s="6">
        <f>Tabela110431067323245823232423245232342324235235810679[[#This Row],[PRICE IN EUR NET]]+G60*E60</f>
        <v>66.741351275581721</v>
      </c>
      <c r="G60" s="9">
        <v>0.14399999999999999</v>
      </c>
      <c r="I60" t="s">
        <v>13</v>
      </c>
    </row>
    <row r="61" spans="1:9" x14ac:dyDescent="0.25">
      <c r="A61">
        <v>3</v>
      </c>
      <c r="B61" t="s">
        <v>114</v>
      </c>
      <c r="C61" t="s">
        <v>98</v>
      </c>
      <c r="D61" s="10">
        <v>193.40639999999999</v>
      </c>
      <c r="E61" s="13">
        <v>28.639846743295017</v>
      </c>
      <c r="F61" s="6">
        <f>Tabela110431067323245823232423245232342324235235810679[[#This Row],[PRICE IN EUR NET]]+G61*E61</f>
        <v>32.7639846743295</v>
      </c>
      <c r="G61" s="9">
        <v>0.14399999999999999</v>
      </c>
      <c r="I61" t="s">
        <v>13</v>
      </c>
    </row>
    <row r="62" spans="1:9" x14ac:dyDescent="0.25">
      <c r="A62">
        <v>3</v>
      </c>
      <c r="B62" t="s">
        <v>115</v>
      </c>
      <c r="C62" t="s">
        <v>99</v>
      </c>
      <c r="D62" s="10">
        <v>1118.3471999999999</v>
      </c>
      <c r="E62" s="13">
        <v>105.02055882627791</v>
      </c>
      <c r="F62" s="6">
        <f>Tabela110431067323245823232423245232342324235235810679[[#This Row],[PRICE IN EUR NET]]+G62*E62</f>
        <v>120.14351929726192</v>
      </c>
      <c r="G62" s="9">
        <v>0.14399999999999999</v>
      </c>
      <c r="I62" t="s">
        <v>13</v>
      </c>
    </row>
    <row r="63" spans="1:9" x14ac:dyDescent="0.25">
      <c r="A63">
        <v>3</v>
      </c>
      <c r="B63" t="s">
        <v>116</v>
      </c>
      <c r="C63" t="s">
        <v>100</v>
      </c>
      <c r="D63" s="7">
        <v>285.58080000000001</v>
      </c>
      <c r="E63" s="12">
        <v>47.25492944584618</v>
      </c>
      <c r="F63" s="6">
        <f>Tabela110431067323245823232423245232342324235235810679[[#This Row],[PRICE IN EUR NET]]+G63*E63</f>
        <v>54.059639286048032</v>
      </c>
      <c r="G63" s="9">
        <v>0.14399999999999999</v>
      </c>
      <c r="I63" t="s">
        <v>12</v>
      </c>
    </row>
    <row r="64" spans="1:9" x14ac:dyDescent="0.25">
      <c r="A64">
        <v>3</v>
      </c>
      <c r="B64" t="s">
        <v>117</v>
      </c>
      <c r="C64" t="s">
        <v>101</v>
      </c>
      <c r="D64" s="10">
        <v>209.3904</v>
      </c>
      <c r="E64" s="13">
        <v>42.960938230071953</v>
      </c>
      <c r="F64" s="6">
        <f>Tabela110431067323245823232423245232342324235235810679[[#This Row],[PRICE IN EUR NET]]+G64*E64</f>
        <v>49.147313335202313</v>
      </c>
      <c r="G64" s="9">
        <v>0.14399999999999999</v>
      </c>
      <c r="I64" t="s">
        <v>12</v>
      </c>
    </row>
    <row r="65" spans="1:9" x14ac:dyDescent="0.25">
      <c r="A65">
        <v>3</v>
      </c>
      <c r="B65" t="s">
        <v>118</v>
      </c>
      <c r="C65" t="s">
        <v>102</v>
      </c>
      <c r="D65" s="10">
        <v>183.816</v>
      </c>
      <c r="E65" s="13">
        <v>42.960938230071953</v>
      </c>
      <c r="F65" s="6">
        <f>Tabela110431067323245823232423245232342324235235810679[[#This Row],[PRICE IN EUR NET]]+G65*E65</f>
        <v>49.147313335202313</v>
      </c>
      <c r="G65" s="9">
        <v>0.14399999999999999</v>
      </c>
      <c r="I65" t="s">
        <v>12</v>
      </c>
    </row>
    <row r="66" spans="1:9" x14ac:dyDescent="0.25">
      <c r="A66">
        <v>3</v>
      </c>
      <c r="B66" t="s">
        <v>119</v>
      </c>
      <c r="C66" t="s">
        <v>103</v>
      </c>
      <c r="D66" s="10">
        <v>217.38240000000002</v>
      </c>
      <c r="E66" s="13">
        <v>47.25492944584618</v>
      </c>
      <c r="F66" s="6">
        <f>Tabela110431067323245823232423245232342324235235810679[[#This Row],[PRICE IN EUR NET]]+G66*E66</f>
        <v>54.059639286048032</v>
      </c>
      <c r="G66" s="9">
        <v>0.14399999999999999</v>
      </c>
      <c r="I66" t="s">
        <v>12</v>
      </c>
    </row>
    <row r="67" spans="1:9" x14ac:dyDescent="0.25">
      <c r="A67">
        <v>3</v>
      </c>
      <c r="B67" s="16" t="s">
        <v>120</v>
      </c>
      <c r="C67" s="11" t="s">
        <v>104</v>
      </c>
      <c r="D67" s="10">
        <v>543.45600000000002</v>
      </c>
      <c r="E67" s="13">
        <v>62.059620596205953</v>
      </c>
      <c r="F67" s="6">
        <f>Tabela110431067323245823232423245232342324235235810679[[#This Row],[PRICE IN EUR NET]]+G67*E67</f>
        <v>70.996205962059605</v>
      </c>
      <c r="G67" s="9">
        <v>0.14399999999999999</v>
      </c>
      <c r="I67" t="s">
        <v>12</v>
      </c>
    </row>
    <row r="68" spans="1:9" x14ac:dyDescent="0.25">
      <c r="A68">
        <v>3</v>
      </c>
      <c r="B68" s="16" t="s">
        <v>121</v>
      </c>
      <c r="C68" s="11" t="s">
        <v>105</v>
      </c>
      <c r="D68" s="10">
        <v>271.72800000000001</v>
      </c>
      <c r="E68" s="13">
        <v>42.960938230071953</v>
      </c>
      <c r="F68" s="6">
        <f>Tabela110431067323245823232423245232342324235235810679[[#This Row],[PRICE IN EUR NET]]+G68*E68</f>
        <v>49.147313335202313</v>
      </c>
      <c r="G68" s="9">
        <v>0.14399999999999999</v>
      </c>
      <c r="I68" t="s">
        <v>12</v>
      </c>
    </row>
    <row r="69" spans="1:9" x14ac:dyDescent="0.25">
      <c r="A69">
        <v>3</v>
      </c>
      <c r="B69" s="16" t="s">
        <v>122</v>
      </c>
      <c r="C69" s="11" t="s">
        <v>106</v>
      </c>
      <c r="D69" s="10">
        <v>38.361599999999996</v>
      </c>
      <c r="E69" s="13">
        <v>15.909728062797868</v>
      </c>
      <c r="F69" s="6">
        <f>Tabela110431067323245823232423245232342324235235810679[[#This Row],[PRICE IN EUR NET]]+G69*E69</f>
        <v>18.200728903840762</v>
      </c>
      <c r="G69" s="9">
        <v>0.14399999999999999</v>
      </c>
      <c r="I69" t="s">
        <v>12</v>
      </c>
    </row>
    <row r="70" spans="1:9" x14ac:dyDescent="0.25">
      <c r="A70">
        <v>3</v>
      </c>
      <c r="B70" s="16" t="s">
        <v>123</v>
      </c>
      <c r="C70" s="11" t="s">
        <v>107</v>
      </c>
      <c r="D70" s="10">
        <v>179.02079999999998</v>
      </c>
      <c r="E70" s="13">
        <v>47.25492944584618</v>
      </c>
      <c r="F70" s="6">
        <f>Tabela110431067323245823232423245232342324235235810679[[#This Row],[PRICE IN EUR NET]]+G70*E70</f>
        <v>54.059639286048032</v>
      </c>
      <c r="G70" s="9">
        <v>0.14399999999999999</v>
      </c>
      <c r="I70" t="s">
        <v>12</v>
      </c>
    </row>
    <row r="71" spans="1:9" x14ac:dyDescent="0.25">
      <c r="A71">
        <v>3</v>
      </c>
      <c r="B71" s="17" t="s">
        <v>124</v>
      </c>
      <c r="C71" s="18" t="s">
        <v>108</v>
      </c>
      <c r="D71" s="19">
        <v>354.84480000000002</v>
      </c>
      <c r="E71" s="20">
        <v>47.740865339687879</v>
      </c>
      <c r="F71" s="6">
        <f>Tabela110431067323245823232423245232342324235235810679[[#This Row],[PRICE IN EUR NET]]+G71*E71</f>
        <v>54.615549948602933</v>
      </c>
      <c r="G71" s="9">
        <v>0.14399999999999999</v>
      </c>
      <c r="I71" t="s">
        <v>12</v>
      </c>
    </row>
    <row r="72" spans="1:9" x14ac:dyDescent="0.25">
      <c r="A72" s="2" t="s">
        <v>5</v>
      </c>
      <c r="B72" s="2" t="s">
        <v>6</v>
      </c>
      <c r="C72" s="2" t="s">
        <v>7</v>
      </c>
    </row>
    <row r="73" spans="1:9" x14ac:dyDescent="0.25">
      <c r="A73" s="4">
        <f>SUM(Tabela110431067323245823232423245232342324235235810679[WITH FUEL ADD])</f>
        <v>794.43909914961228</v>
      </c>
      <c r="B73" s="3">
        <v>4.2804000000000002</v>
      </c>
      <c r="C73" s="5">
        <f>A73*B73</f>
        <v>3400.5171200000004</v>
      </c>
    </row>
    <row r="75" spans="1:9" x14ac:dyDescent="0.25">
      <c r="A75" s="4"/>
      <c r="B75" s="3"/>
      <c r="C75" s="5"/>
    </row>
    <row r="76" spans="1:9" x14ac:dyDescent="0.25">
      <c r="A76" s="1" t="s">
        <v>20</v>
      </c>
    </row>
    <row r="78" spans="1:9" x14ac:dyDescent="0.25">
      <c r="A78" t="s">
        <v>0</v>
      </c>
      <c r="B78" t="s">
        <v>9</v>
      </c>
      <c r="C78" t="s">
        <v>1</v>
      </c>
      <c r="D78" t="s">
        <v>2</v>
      </c>
      <c r="E78" s="7" t="s">
        <v>3</v>
      </c>
      <c r="F78" t="s">
        <v>8</v>
      </c>
      <c r="G78" t="s">
        <v>4</v>
      </c>
    </row>
    <row r="79" spans="1:9" x14ac:dyDescent="0.25">
      <c r="A79">
        <v>3</v>
      </c>
      <c r="B79" t="s">
        <v>125</v>
      </c>
      <c r="C79" t="s">
        <v>151</v>
      </c>
      <c r="D79" s="7">
        <v>623.37600000000009</v>
      </c>
      <c r="E79" s="12">
        <v>57.280399104811636</v>
      </c>
      <c r="F79" s="6">
        <f>Tabela1104310673232458232324232452323423242352358106793[[#This Row],[PRICE IN EUR NET]]+G79*E79</f>
        <v>65.528776575904516</v>
      </c>
      <c r="G79" s="9">
        <v>0.14399999999999999</v>
      </c>
      <c r="I79" t="s">
        <v>14</v>
      </c>
    </row>
    <row r="80" spans="1:9" x14ac:dyDescent="0.25">
      <c r="A80">
        <v>3</v>
      </c>
      <c r="B80" t="s">
        <v>126</v>
      </c>
      <c r="C80" t="s">
        <v>152</v>
      </c>
      <c r="D80" s="7">
        <v>1758.24</v>
      </c>
      <c r="E80" s="12">
        <v>152.76016411786645</v>
      </c>
      <c r="F80" s="6">
        <f>Tabela1104310673232458232324232452323423242352358106793[[#This Row],[PRICE IN EUR NET]]+G80*E80</f>
        <v>174.75762775083922</v>
      </c>
      <c r="G80" s="9">
        <v>0.14399999999999999</v>
      </c>
      <c r="I80" t="s">
        <v>14</v>
      </c>
    </row>
    <row r="81" spans="1:9" x14ac:dyDescent="0.25">
      <c r="A81">
        <v>3</v>
      </c>
      <c r="B81" t="s">
        <v>127</v>
      </c>
      <c r="C81" t="s">
        <v>153</v>
      </c>
      <c r="D81" s="7">
        <v>329.2704</v>
      </c>
      <c r="E81" s="12">
        <v>38.190041029466613</v>
      </c>
      <c r="F81" s="6">
        <f>Tabela1104310673232458232324232452323423242352358106793[[#This Row],[PRICE IN EUR NET]]+G81*E81</f>
        <v>43.689406937709805</v>
      </c>
      <c r="G81" s="9">
        <v>0.14399999999999999</v>
      </c>
      <c r="I81" t="s">
        <v>13</v>
      </c>
    </row>
    <row r="82" spans="1:9" x14ac:dyDescent="0.25">
      <c r="A82">
        <v>3</v>
      </c>
      <c r="B82" t="s">
        <v>128</v>
      </c>
      <c r="C82" t="s">
        <v>154</v>
      </c>
      <c r="D82" s="7">
        <v>31.368600000000001</v>
      </c>
      <c r="E82" s="12">
        <v>22.279466616933977</v>
      </c>
      <c r="F82" s="6">
        <f>Tabela1104310673232458232324232452323423242352358106793[[#This Row],[PRICE IN EUR NET]]+G82*E82</f>
        <v>25.487709809772468</v>
      </c>
      <c r="G82" s="9">
        <v>0.14399999999999999</v>
      </c>
      <c r="I82" t="s">
        <v>13</v>
      </c>
    </row>
    <row r="83" spans="1:9" x14ac:dyDescent="0.25">
      <c r="A83">
        <v>3</v>
      </c>
      <c r="B83" t="s">
        <v>129</v>
      </c>
      <c r="C83" t="s">
        <v>155</v>
      </c>
      <c r="D83" s="7">
        <v>777.88799999999992</v>
      </c>
      <c r="E83" s="13">
        <v>68.95048489369637</v>
      </c>
      <c r="F83" s="6">
        <f>Tabela1104310673232458232324232452323423242352358106793[[#This Row],[PRICE IN EUR NET]]+G83*E83</f>
        <v>78.87935471838864</v>
      </c>
      <c r="G83" s="9">
        <v>0.14399999999999999</v>
      </c>
      <c r="I83" t="s">
        <v>14</v>
      </c>
    </row>
    <row r="84" spans="1:9" x14ac:dyDescent="0.25">
      <c r="A84">
        <v>3</v>
      </c>
      <c r="B84" t="s">
        <v>130</v>
      </c>
      <c r="C84" t="s">
        <v>156</v>
      </c>
      <c r="D84" s="7">
        <v>390.00960000000003</v>
      </c>
      <c r="E84" s="13">
        <v>38.190041029466613</v>
      </c>
      <c r="F84" s="6">
        <f>Tabela1104310673232458232324232452323423242352358106793[[#This Row],[PRICE IN EUR NET]]+G84*E84</f>
        <v>43.689406937709805</v>
      </c>
      <c r="G84" s="9">
        <v>0.14399999999999999</v>
      </c>
      <c r="I84" t="s">
        <v>13</v>
      </c>
    </row>
    <row r="85" spans="1:9" x14ac:dyDescent="0.25">
      <c r="A85">
        <v>3</v>
      </c>
      <c r="B85" t="s">
        <v>131</v>
      </c>
      <c r="C85" t="s">
        <v>157</v>
      </c>
      <c r="D85" s="7">
        <v>688.64400000000001</v>
      </c>
      <c r="E85" s="13">
        <v>58.341104065647144</v>
      </c>
      <c r="F85" s="6">
        <f>Tabela1104310673232458232324232452323423242352358106793[[#This Row],[PRICE IN EUR NET]]+G85*E85</f>
        <v>66.742223051100325</v>
      </c>
      <c r="G85" s="9">
        <v>0.14399999999999999</v>
      </c>
      <c r="I85" t="s">
        <v>13</v>
      </c>
    </row>
    <row r="86" spans="1:9" x14ac:dyDescent="0.25">
      <c r="A86">
        <v>3</v>
      </c>
      <c r="B86" t="s">
        <v>132</v>
      </c>
      <c r="C86" t="s">
        <v>158</v>
      </c>
      <c r="D86" s="7">
        <v>223.77600000000001</v>
      </c>
      <c r="E86" s="13">
        <v>28.639033942558743</v>
      </c>
      <c r="F86" s="6">
        <f>Tabela1104310673232458232324232452323423242352358106793[[#This Row],[PRICE IN EUR NET]]+G86*E86</f>
        <v>32.763054830287203</v>
      </c>
      <c r="G86" s="9">
        <v>0.14399999999999999</v>
      </c>
      <c r="I86" t="s">
        <v>13</v>
      </c>
    </row>
    <row r="87" spans="1:9" x14ac:dyDescent="0.25">
      <c r="A87">
        <v>3</v>
      </c>
      <c r="B87" t="s">
        <v>133</v>
      </c>
      <c r="C87" t="s">
        <v>159</v>
      </c>
      <c r="D87" s="7">
        <v>175.82400000000001</v>
      </c>
      <c r="E87" s="13">
        <v>28.639033942558743</v>
      </c>
      <c r="F87" s="6">
        <f>Tabela1104310673232458232324232452323423242352358106793[[#This Row],[PRICE IN EUR NET]]+G87*E87</f>
        <v>32.763054830287203</v>
      </c>
      <c r="G87" s="9">
        <v>0.14399999999999999</v>
      </c>
      <c r="I87" t="s">
        <v>14</v>
      </c>
    </row>
    <row r="88" spans="1:9" x14ac:dyDescent="0.25">
      <c r="A88">
        <v>3</v>
      </c>
      <c r="B88" t="s">
        <v>134</v>
      </c>
      <c r="C88" t="s">
        <v>160</v>
      </c>
      <c r="D88" s="7">
        <v>449.15039999999999</v>
      </c>
      <c r="E88" s="13">
        <v>47.741048116374486</v>
      </c>
      <c r="F88" s="6">
        <f>Tabela1104310673232458232324232452323423242352358106793[[#This Row],[PRICE IN EUR NET]]+G88*E88</f>
        <v>54.615759045132414</v>
      </c>
      <c r="G88" s="9">
        <v>0.14399999999999999</v>
      </c>
      <c r="I88" t="s">
        <v>13</v>
      </c>
    </row>
    <row r="89" spans="1:9" x14ac:dyDescent="0.25">
      <c r="A89">
        <v>3</v>
      </c>
      <c r="B89" t="s">
        <v>135</v>
      </c>
      <c r="C89" t="s">
        <v>161</v>
      </c>
      <c r="D89" s="7">
        <v>607.39200000000005</v>
      </c>
      <c r="E89" s="13">
        <v>57.280399104811636</v>
      </c>
      <c r="F89" s="6">
        <f>Tabela1104310673232458232324232452323423242352358106793[[#This Row],[PRICE IN EUR NET]]+G89*E89</f>
        <v>65.528776575904516</v>
      </c>
      <c r="G89" s="9">
        <v>0.14399999999999999</v>
      </c>
      <c r="I89" t="s">
        <v>14</v>
      </c>
    </row>
    <row r="90" spans="1:9" x14ac:dyDescent="0.25">
      <c r="A90">
        <v>3</v>
      </c>
      <c r="B90" t="s">
        <v>136</v>
      </c>
      <c r="C90" t="s">
        <v>162</v>
      </c>
      <c r="D90" s="7">
        <v>768.83040000000005</v>
      </c>
      <c r="E90" s="13">
        <v>72.65945542707945</v>
      </c>
      <c r="F90" s="6">
        <f>Tabela1104310673232458232324232452323423242352358106793[[#This Row],[PRICE IN EUR NET]]+G90*E90</f>
        <v>83.122417008578893</v>
      </c>
      <c r="G90" s="9">
        <v>0.14399999999999999</v>
      </c>
      <c r="I90" t="s">
        <v>13</v>
      </c>
    </row>
    <row r="91" spans="1:9" x14ac:dyDescent="0.25">
      <c r="A91">
        <v>3</v>
      </c>
      <c r="B91" t="s">
        <v>137</v>
      </c>
      <c r="C91" t="s">
        <v>163</v>
      </c>
      <c r="D91" s="7">
        <v>250.94880000000001</v>
      </c>
      <c r="E91" s="13">
        <v>28.639033942558743</v>
      </c>
      <c r="F91" s="6">
        <f>Tabela1104310673232458232324232452323423242352358106793[[#This Row],[PRICE IN EUR NET]]+G91*E91</f>
        <v>32.763054830287203</v>
      </c>
      <c r="G91" s="9">
        <v>0.14399999999999999</v>
      </c>
      <c r="I91" t="s">
        <v>13</v>
      </c>
    </row>
    <row r="92" spans="1:9" x14ac:dyDescent="0.25">
      <c r="A92">
        <v>3</v>
      </c>
      <c r="B92" t="s">
        <v>138</v>
      </c>
      <c r="C92" t="s">
        <v>164</v>
      </c>
      <c r="D92" s="7">
        <v>17.1495</v>
      </c>
      <c r="E92" s="13">
        <v>9.5510070869078696</v>
      </c>
      <c r="F92" s="6">
        <f>Tabela1104310673232458232324232452323423242352358106793[[#This Row],[PRICE IN EUR NET]]+G92*E92</f>
        <v>10.926352107422602</v>
      </c>
      <c r="G92" s="9">
        <v>0.14399999999999999</v>
      </c>
      <c r="I92" t="s">
        <v>13</v>
      </c>
    </row>
    <row r="93" spans="1:9" x14ac:dyDescent="0.25">
      <c r="A93">
        <v>3</v>
      </c>
      <c r="B93" t="s">
        <v>139</v>
      </c>
      <c r="C93" t="s">
        <v>165</v>
      </c>
      <c r="D93" s="7">
        <v>242.95680000000002</v>
      </c>
      <c r="E93" s="13">
        <v>28.639033942558743</v>
      </c>
      <c r="F93" s="6">
        <f>Tabela1104310673232458232324232452323423242352358106793[[#This Row],[PRICE IN EUR NET]]+G93*E93</f>
        <v>32.763054830287203</v>
      </c>
      <c r="G93" s="9">
        <v>0.14399999999999999</v>
      </c>
      <c r="I93" t="s">
        <v>13</v>
      </c>
    </row>
    <row r="94" spans="1:9" x14ac:dyDescent="0.25">
      <c r="A94">
        <v>3</v>
      </c>
      <c r="B94" t="s">
        <v>140</v>
      </c>
      <c r="C94" t="s">
        <v>166</v>
      </c>
      <c r="D94" s="7">
        <v>1881.8496</v>
      </c>
      <c r="E94" s="13">
        <v>157.52983961208506</v>
      </c>
      <c r="F94" s="6">
        <f>Tabela1104310673232458232324232452323423242352358106793[[#This Row],[PRICE IN EUR NET]]+G94*E94</f>
        <v>180.2141365162253</v>
      </c>
      <c r="G94" s="9">
        <v>0.14399999999999999</v>
      </c>
      <c r="I94" t="s">
        <v>13</v>
      </c>
    </row>
    <row r="95" spans="1:9" x14ac:dyDescent="0.25">
      <c r="A95">
        <v>3</v>
      </c>
      <c r="B95" t="s">
        <v>141</v>
      </c>
      <c r="C95" t="s">
        <v>167</v>
      </c>
      <c r="D95" s="7">
        <v>36.630000000000003</v>
      </c>
      <c r="E95" s="13">
        <v>19.090358075345019</v>
      </c>
      <c r="F95" s="6">
        <f>Tabela1104310673232458232324232452323423242352358106793[[#This Row],[PRICE IN EUR NET]]+G95*E95</f>
        <v>21.839369638194704</v>
      </c>
      <c r="G95" s="9">
        <v>0.14399999999999999</v>
      </c>
      <c r="I95" t="s">
        <v>12</v>
      </c>
    </row>
    <row r="96" spans="1:9" x14ac:dyDescent="0.25">
      <c r="A96">
        <v>3</v>
      </c>
      <c r="B96" t="s">
        <v>142</v>
      </c>
      <c r="C96" t="s">
        <v>168</v>
      </c>
      <c r="D96" s="7">
        <v>1259.5391999999999</v>
      </c>
      <c r="E96" s="13">
        <v>128.89080566952629</v>
      </c>
      <c r="F96" s="6">
        <f>Tabela1104310673232458232324232452323423242352358106793[[#This Row],[PRICE IN EUR NET]]+G96*E96</f>
        <v>147.45108168593808</v>
      </c>
      <c r="G96" s="9">
        <v>0.14399999999999999</v>
      </c>
      <c r="I96" t="s">
        <v>12</v>
      </c>
    </row>
    <row r="97" spans="1:9" x14ac:dyDescent="0.25">
      <c r="A97">
        <v>3</v>
      </c>
      <c r="B97" t="s">
        <v>143</v>
      </c>
      <c r="C97" t="s">
        <v>169</v>
      </c>
      <c r="D97" s="7">
        <v>3604.2588000000001</v>
      </c>
      <c r="E97" s="13">
        <v>304.45029839612084</v>
      </c>
      <c r="F97" s="6">
        <f>Tabela1104310673232458232324232452323423242352358106793[[#This Row],[PRICE IN EUR NET]]+G97*E97</f>
        <v>348.29114136516222</v>
      </c>
      <c r="G97" s="9">
        <v>0.14399999999999999</v>
      </c>
      <c r="I97" t="s">
        <v>13</v>
      </c>
    </row>
    <row r="98" spans="1:9" x14ac:dyDescent="0.25">
      <c r="A98">
        <v>3</v>
      </c>
      <c r="B98" t="s">
        <v>144</v>
      </c>
      <c r="C98" t="s">
        <v>170</v>
      </c>
      <c r="D98" s="7">
        <v>1848.6827999999998</v>
      </c>
      <c r="E98" s="13">
        <v>157.52983961208506</v>
      </c>
      <c r="F98" s="6">
        <f>Tabela1104310673232458232324232452323423242352358106793[[#This Row],[PRICE IN EUR NET]]+G98*E98</f>
        <v>180.2141365162253</v>
      </c>
      <c r="G98" s="9">
        <v>0.14399999999999999</v>
      </c>
      <c r="I98" t="s">
        <v>13</v>
      </c>
    </row>
    <row r="99" spans="1:9" x14ac:dyDescent="0.25">
      <c r="A99">
        <v>3</v>
      </c>
      <c r="B99" s="17" t="s">
        <v>145</v>
      </c>
      <c r="C99" s="21" t="s">
        <v>171</v>
      </c>
      <c r="D99" s="19">
        <v>252.54719999999998</v>
      </c>
      <c r="E99" s="20">
        <v>42.959716523685195</v>
      </c>
      <c r="F99" s="6">
        <f>Tabela1104310673232458232324232452323423242352358106793[[#This Row],[PRICE IN EUR NET]]+G99*E99</f>
        <v>49.145915703095866</v>
      </c>
      <c r="G99" s="9">
        <v>0.14399999999999999</v>
      </c>
      <c r="I99" t="s">
        <v>12</v>
      </c>
    </row>
    <row r="100" spans="1:9" x14ac:dyDescent="0.25">
      <c r="A100">
        <v>3</v>
      </c>
      <c r="B100" s="17" t="s">
        <v>146</v>
      </c>
      <c r="C100" s="21" t="s">
        <v>172</v>
      </c>
      <c r="D100" s="19">
        <v>620.17920000000004</v>
      </c>
      <c r="E100" s="20">
        <v>58.341104065647144</v>
      </c>
      <c r="F100" s="6">
        <f>Tabela1104310673232458232324232452323423242352358106793[[#This Row],[PRICE IN EUR NET]]+G100*E100</f>
        <v>66.742223051100325</v>
      </c>
      <c r="G100" s="9">
        <v>0.14399999999999999</v>
      </c>
      <c r="I100" t="s">
        <v>13</v>
      </c>
    </row>
    <row r="101" spans="1:9" x14ac:dyDescent="0.25">
      <c r="A101">
        <v>3</v>
      </c>
      <c r="B101" s="17" t="s">
        <v>147</v>
      </c>
      <c r="C101" s="21" t="s">
        <v>173</v>
      </c>
      <c r="D101" s="19">
        <v>106.56</v>
      </c>
      <c r="E101" s="20">
        <v>28.639033942558743</v>
      </c>
      <c r="F101" s="6">
        <f>Tabela1104310673232458232324232452323423242352358106793[[#This Row],[PRICE IN EUR NET]]+G101*E101</f>
        <v>32.763054830287203</v>
      </c>
      <c r="G101" s="9">
        <v>0.14399999999999999</v>
      </c>
      <c r="I101" t="s">
        <v>14</v>
      </c>
    </row>
    <row r="102" spans="1:9" x14ac:dyDescent="0.25">
      <c r="A102">
        <v>3</v>
      </c>
      <c r="B102" s="17" t="s">
        <v>148</v>
      </c>
      <c r="C102" s="21" t="s">
        <v>174</v>
      </c>
      <c r="D102" s="19">
        <v>11.988</v>
      </c>
      <c r="E102" s="20">
        <v>9.5510070869078696</v>
      </c>
      <c r="F102" s="6">
        <f>Tabela1104310673232458232324232452323423242352358106793[[#This Row],[PRICE IN EUR NET]]+G102*E102</f>
        <v>10.926352107422602</v>
      </c>
      <c r="G102" s="9">
        <v>0.14399999999999999</v>
      </c>
      <c r="I102" t="s">
        <v>13</v>
      </c>
    </row>
    <row r="103" spans="1:9" x14ac:dyDescent="0.25">
      <c r="A103">
        <v>3</v>
      </c>
      <c r="B103" s="17" t="s">
        <v>149</v>
      </c>
      <c r="C103" s="21" t="s">
        <v>175</v>
      </c>
      <c r="D103" s="19">
        <v>540.25920000000008</v>
      </c>
      <c r="E103" s="20">
        <v>53.039910481163744</v>
      </c>
      <c r="F103" s="6">
        <f>Tabela1104310673232458232324232452323423242352358106793[[#This Row],[PRICE IN EUR NET]]+G103*E103</f>
        <v>60.677657590451325</v>
      </c>
      <c r="G103" s="9">
        <v>0.14399999999999999</v>
      </c>
      <c r="I103" t="s">
        <v>14</v>
      </c>
    </row>
    <row r="104" spans="1:9" x14ac:dyDescent="0.25">
      <c r="A104">
        <v>3</v>
      </c>
      <c r="B104" s="17" t="s">
        <v>150</v>
      </c>
      <c r="C104" s="21" t="s">
        <v>176</v>
      </c>
      <c r="D104" s="19">
        <v>1123.6752000000001</v>
      </c>
      <c r="E104" s="20">
        <v>124.109474076837</v>
      </c>
      <c r="F104" s="6">
        <f>Tabela1104310673232458232324232452323423242352358106793[[#This Row],[PRICE IN EUR NET]]+G104*E104</f>
        <v>141.98123834390154</v>
      </c>
      <c r="G104" s="9">
        <v>0.14399999999999999</v>
      </c>
      <c r="I104" t="s">
        <v>12</v>
      </c>
    </row>
    <row r="105" spans="1:9" x14ac:dyDescent="0.25">
      <c r="A105" s="2" t="s">
        <v>5</v>
      </c>
      <c r="B105" s="2" t="s">
        <v>6</v>
      </c>
      <c r="C105" s="2" t="s">
        <v>7</v>
      </c>
    </row>
    <row r="106" spans="1:9" x14ac:dyDescent="0.25">
      <c r="A106" s="4">
        <f>SUM(Tabela1104310673232458232324232452323423242352358106793[WITH FUEL ADD])</f>
        <v>2084.266337187617</v>
      </c>
      <c r="B106" s="3">
        <v>4.2896000000000001</v>
      </c>
      <c r="C106" s="5">
        <f>A106*B106</f>
        <v>8940.6688800000011</v>
      </c>
    </row>
    <row r="108" spans="1:9" x14ac:dyDescent="0.25">
      <c r="A108" s="1" t="s">
        <v>21</v>
      </c>
    </row>
    <row r="110" spans="1:9" x14ac:dyDescent="0.25">
      <c r="A110" t="s">
        <v>0</v>
      </c>
      <c r="B110" t="s">
        <v>9</v>
      </c>
      <c r="C110" t="s">
        <v>1</v>
      </c>
      <c r="D110" t="s">
        <v>2</v>
      </c>
      <c r="E110" s="7" t="s">
        <v>3</v>
      </c>
      <c r="F110" t="s">
        <v>8</v>
      </c>
      <c r="G110" t="s">
        <v>4</v>
      </c>
    </row>
    <row r="111" spans="1:9" x14ac:dyDescent="0.25">
      <c r="A111">
        <v>3</v>
      </c>
      <c r="B111" t="s">
        <v>189</v>
      </c>
      <c r="C111" t="s">
        <v>177</v>
      </c>
      <c r="D111" s="7">
        <v>620.17920000000004</v>
      </c>
      <c r="E111" s="12">
        <v>66.829951014695595</v>
      </c>
      <c r="F111" s="6">
        <f>Tabela11043106732324582323242324523234232423523581067935[[#This Row],[PRICE IN EUR NET]]+G111*E111</f>
        <v>76.45346396081176</v>
      </c>
      <c r="G111" s="9">
        <v>0.14399999999999999</v>
      </c>
      <c r="I111" t="s">
        <v>12</v>
      </c>
    </row>
    <row r="112" spans="1:9" x14ac:dyDescent="0.25">
      <c r="A112">
        <v>3</v>
      </c>
      <c r="B112" t="s">
        <v>190</v>
      </c>
      <c r="C112" t="s">
        <v>178</v>
      </c>
      <c r="D112" s="7">
        <v>396.40319999999997</v>
      </c>
      <c r="E112" s="12">
        <v>47.739678096571026</v>
      </c>
      <c r="F112" s="6">
        <f>Tabela11043106732324582323242324523234232423523581067935[[#This Row],[PRICE IN EUR NET]]+G112*E112</f>
        <v>54.614191742477253</v>
      </c>
      <c r="G112" s="9">
        <v>0.14399999999999999</v>
      </c>
      <c r="I112" t="s">
        <v>12</v>
      </c>
    </row>
    <row r="113" spans="1:9" x14ac:dyDescent="0.25">
      <c r="A113">
        <v>3</v>
      </c>
      <c r="B113" t="s">
        <v>191</v>
      </c>
      <c r="C113" t="s">
        <v>179</v>
      </c>
      <c r="D113" s="7">
        <v>1736.6616000000001</v>
      </c>
      <c r="E113" s="12">
        <v>157.5297410776767</v>
      </c>
      <c r="F113" s="6">
        <f>Tabela11043106732324582323242324523234232423523581067935[[#This Row],[PRICE IN EUR NET]]+G113*E113</f>
        <v>180.21402379286215</v>
      </c>
      <c r="G113" s="9">
        <v>0.14399999999999999</v>
      </c>
      <c r="I113" t="s">
        <v>13</v>
      </c>
    </row>
    <row r="114" spans="1:9" x14ac:dyDescent="0.25">
      <c r="A114">
        <v>3</v>
      </c>
      <c r="B114" t="s">
        <v>192</v>
      </c>
      <c r="C114" t="s">
        <v>180</v>
      </c>
      <c r="D114" s="7">
        <v>287.71199999999999</v>
      </c>
      <c r="E114" s="12">
        <v>28.656403079076277</v>
      </c>
      <c r="F114" s="6">
        <f>Tabela11043106732324582323242324523234232423523581067935[[#This Row],[PRICE IN EUR NET]]+G114*E114</f>
        <v>32.782925122463261</v>
      </c>
      <c r="G114" s="9">
        <v>0.14399999999999999</v>
      </c>
      <c r="I114" t="s">
        <v>13</v>
      </c>
    </row>
    <row r="115" spans="1:9" x14ac:dyDescent="0.25">
      <c r="A115">
        <v>3</v>
      </c>
      <c r="B115" t="s">
        <v>193</v>
      </c>
      <c r="C115" t="s">
        <v>181</v>
      </c>
      <c r="D115" s="7">
        <v>809.85599999999999</v>
      </c>
      <c r="E115" s="13">
        <v>78.500116631677159</v>
      </c>
      <c r="F115" s="6">
        <f>Tabela11043106732324582323242324523234232423523581067935[[#This Row],[PRICE IN EUR NET]]+G115*E115</f>
        <v>89.804133426638671</v>
      </c>
      <c r="G115" s="9">
        <v>0.14399999999999999</v>
      </c>
      <c r="I115" t="s">
        <v>13</v>
      </c>
    </row>
    <row r="116" spans="1:9" x14ac:dyDescent="0.25">
      <c r="A116">
        <v>3</v>
      </c>
      <c r="B116" t="s">
        <v>194</v>
      </c>
      <c r="C116" t="s">
        <v>182</v>
      </c>
      <c r="D116" s="7">
        <v>151.3152</v>
      </c>
      <c r="E116" s="13">
        <v>28.640074644273387</v>
      </c>
      <c r="F116" s="6">
        <f>Tabela11043106732324582323242324523234232423523581067935[[#This Row],[PRICE IN EUR NET]]+G116*E116</f>
        <v>32.764245393048753</v>
      </c>
      <c r="G116" s="9">
        <v>0.14399999999999999</v>
      </c>
      <c r="I116" t="s">
        <v>13</v>
      </c>
    </row>
    <row r="117" spans="1:9" x14ac:dyDescent="0.25">
      <c r="A117">
        <v>3</v>
      </c>
      <c r="B117" t="s">
        <v>195</v>
      </c>
      <c r="C117" t="s">
        <v>183</v>
      </c>
      <c r="D117" s="7">
        <v>517.88159999999993</v>
      </c>
      <c r="E117" s="13">
        <v>56.22113365990203</v>
      </c>
      <c r="F117" s="6">
        <f>Tabela11043106732324582323242324523234232423523581067935[[#This Row],[PRICE IN EUR NET]]+G117*E117</f>
        <v>64.31697690692792</v>
      </c>
      <c r="G117" s="9">
        <v>0.14399999999999999</v>
      </c>
      <c r="I117" t="s">
        <v>13</v>
      </c>
    </row>
    <row r="118" spans="1:9" x14ac:dyDescent="0.25">
      <c r="A118">
        <v>3</v>
      </c>
      <c r="B118" t="s">
        <v>196</v>
      </c>
      <c r="C118" t="s">
        <v>184</v>
      </c>
      <c r="D118" s="7">
        <v>335.66399999999999</v>
      </c>
      <c r="E118" s="13">
        <v>38.189876370422205</v>
      </c>
      <c r="F118" s="6">
        <f>Tabela11043106732324582323242324523234232423523581067935[[#This Row],[PRICE IN EUR NET]]+G118*E118</f>
        <v>43.689218567763</v>
      </c>
      <c r="G118" s="9">
        <v>0.14399999999999999</v>
      </c>
      <c r="I118" t="s">
        <v>13</v>
      </c>
    </row>
    <row r="119" spans="1:9" x14ac:dyDescent="0.25">
      <c r="A119">
        <v>3</v>
      </c>
      <c r="B119" t="s">
        <v>197</v>
      </c>
      <c r="C119" t="s">
        <v>185</v>
      </c>
      <c r="D119" s="7">
        <v>428.37119999999999</v>
      </c>
      <c r="E119" s="13">
        <v>47.739678096571026</v>
      </c>
      <c r="F119" s="6">
        <f>Tabela11043106732324582323242324523234232423523581067935[[#This Row],[PRICE IN EUR NET]]+G119*E119</f>
        <v>54.614191742477253</v>
      </c>
      <c r="G119" s="9">
        <v>0.14399999999999999</v>
      </c>
      <c r="I119" t="s">
        <v>13</v>
      </c>
    </row>
    <row r="120" spans="1:9" x14ac:dyDescent="0.25">
      <c r="A120">
        <v>3</v>
      </c>
      <c r="B120" t="s">
        <v>198</v>
      </c>
      <c r="C120" t="s">
        <v>186</v>
      </c>
      <c r="D120" s="7">
        <v>391.608</v>
      </c>
      <c r="E120" s="13">
        <v>38.189876370422205</v>
      </c>
      <c r="F120" s="6">
        <f>Tabela11043106732324582323242324523234232423523581067935[[#This Row],[PRICE IN EUR NET]]+G120*E120</f>
        <v>43.689218567763</v>
      </c>
      <c r="G120" s="9">
        <v>0.14399999999999999</v>
      </c>
      <c r="I120" t="s">
        <v>13</v>
      </c>
    </row>
    <row r="121" spans="1:9" x14ac:dyDescent="0.25">
      <c r="A121">
        <v>3</v>
      </c>
      <c r="B121" t="s">
        <v>199</v>
      </c>
      <c r="C121" t="s">
        <v>187</v>
      </c>
      <c r="D121" s="7">
        <v>231.76799999999997</v>
      </c>
      <c r="E121" s="13">
        <v>28.640074644273387</v>
      </c>
      <c r="F121" s="6">
        <f>Tabela11043106732324582323242324523234232423523581067935[[#This Row],[PRICE IN EUR NET]]+G121*E121</f>
        <v>32.764245393048753</v>
      </c>
      <c r="G121" s="9">
        <v>0.14399999999999999</v>
      </c>
      <c r="I121" t="s">
        <v>13</v>
      </c>
    </row>
    <row r="122" spans="1:9" x14ac:dyDescent="0.25">
      <c r="A122">
        <v>3</v>
      </c>
      <c r="B122" t="s">
        <v>200</v>
      </c>
      <c r="C122" t="s">
        <v>188</v>
      </c>
      <c r="D122" s="7">
        <v>969.69600000000003</v>
      </c>
      <c r="E122" s="13">
        <v>85.92022393282015</v>
      </c>
      <c r="F122" s="6">
        <f>Tabela11043106732324582323242324523234232423523581067935[[#This Row],[PRICE IN EUR NET]]+G122*E122</f>
        <v>98.292736179146246</v>
      </c>
      <c r="G122" s="9">
        <v>0.14399999999999999</v>
      </c>
      <c r="I122" t="s">
        <v>13</v>
      </c>
    </row>
    <row r="123" spans="1:9" x14ac:dyDescent="0.25">
      <c r="A123" s="2" t="s">
        <v>5</v>
      </c>
      <c r="B123" s="2" t="s">
        <v>6</v>
      </c>
      <c r="C123" s="2" t="s">
        <v>7</v>
      </c>
    </row>
    <row r="124" spans="1:9" x14ac:dyDescent="0.25">
      <c r="A124" s="4">
        <f>SUM(Tabela11043106732324582323242324523234232423523581067935[WITH FUEL ADD])</f>
        <v>803.99957079542799</v>
      </c>
      <c r="B124" s="3">
        <v>4.2869999999999999</v>
      </c>
      <c r="C124" s="5">
        <f>A124*B124</f>
        <v>3446.7461599999997</v>
      </c>
    </row>
    <row r="129" spans="1:3" x14ac:dyDescent="0.25">
      <c r="A129" t="s">
        <v>10</v>
      </c>
      <c r="C129" t="s">
        <v>11</v>
      </c>
    </row>
    <row r="130" spans="1:3" x14ac:dyDescent="0.25">
      <c r="A130" s="14">
        <f>A22++A106+A73+A50+A124</f>
        <v>5462.1600420509276</v>
      </c>
      <c r="C130" s="8">
        <f>C22+C106+C73+C50+C124</f>
        <v>23437.505520000002</v>
      </c>
    </row>
  </sheetData>
  <phoneticPr fontId="12" type="noConversion"/>
  <pageMargins left="0.7" right="0.7" top="0.75" bottom="0.75" header="0.3" footer="0.3"/>
  <pageSetup paperSize="9" scale="30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D3A8741C6874AB8E55E49028FFCE2" ma:contentTypeVersion="10" ma:contentTypeDescription="Utwórz nowy dokument." ma:contentTypeScope="" ma:versionID="61e564abf5a134f9b35c1b81b37a5420">
  <xsd:schema xmlns:xsd="http://www.w3.org/2001/XMLSchema" xmlns:xs="http://www.w3.org/2001/XMLSchema" xmlns:p="http://schemas.microsoft.com/office/2006/metadata/properties" xmlns:ns2="3dd8041d-8bf9-4056-965e-7b7b1de8a1f8" xmlns:ns3="d0465b90-1c67-42b3-a581-55d48c836e47" targetNamespace="http://schemas.microsoft.com/office/2006/metadata/properties" ma:root="true" ma:fieldsID="8fbed8044fa4ff46b644755707d0e5de" ns2:_="" ns3:_="">
    <xsd:import namespace="3dd8041d-8bf9-4056-965e-7b7b1de8a1f8"/>
    <xsd:import namespace="d0465b90-1c67-42b3-a581-55d48c836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041d-8bf9-4056-965e-7b7b1de8a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65b90-1c67-42b3-a581-55d48c836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D42241-D222-4E00-A017-F93A8ECB1002}"/>
</file>

<file path=customXml/itemProps2.xml><?xml version="1.0" encoding="utf-8"?>
<ds:datastoreItem xmlns:ds="http://schemas.openxmlformats.org/officeDocument/2006/customXml" ds:itemID="{C16F486F-C6CB-4910-981E-386D323F7852}"/>
</file>

<file path=customXml/itemProps3.xml><?xml version="1.0" encoding="utf-8"?>
<ds:datastoreItem xmlns:ds="http://schemas.openxmlformats.org/officeDocument/2006/customXml" ds:itemID="{1443CEFB-9EB9-46CA-B6FA-F18D9824A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kszurpa</dc:creator>
  <cp:lastModifiedBy>Joanna Jońca</cp:lastModifiedBy>
  <cp:lastPrinted>2021-12-14T13:47:28Z</cp:lastPrinted>
  <dcterms:created xsi:type="dcterms:W3CDTF">2019-05-21T10:43:13Z</dcterms:created>
  <dcterms:modified xsi:type="dcterms:W3CDTF">2024-03-18T14:28:19Z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0x0101004C2D3A8741C6874AB8E55E49028FFCE2</vt:lpwstr>
  </property>
</Properties>
</file>